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1.xml"/>
  <Override ContentType="application/vnd.openxmlformats-officedocument.spreadsheetml.comments+xml" PartName="/xl/comments4.xml"/>
  <Override ContentType="application/vnd.openxmlformats-officedocument.spreadsheetml.comments+xml" PartName="/xl/comments3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KR Dashboard" sheetId="1" r:id="rId4"/>
    <sheet state="visible" name="#2024mistrz" sheetId="2" r:id="rId5"/>
    <sheet state="visible" name="#niespodziankaRozgrywek" sheetId="3" r:id="rId6"/>
    <sheet state="visible" name="#szerokaKadra" sheetId="4" r:id="rId7"/>
    <sheet state="hidden" name="HowTo" sheetId="5" r:id="rId8"/>
    <sheet state="hidden" name="OKR template" sheetId="6" r:id="rId9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G2">
      <text>
        <t xml:space="preserve">This average progress based on Key Results</t>
      </text>
    </comment>
    <comment authorId="0" ref="H2">
      <text>
        <t xml:space="preserve">This is visual indicator of the changes trend between the last two check-ins
</t>
      </text>
    </comment>
    <comment authorId="0" ref="I2">
      <text>
        <t xml:space="preserve">This is visual indicator of the confidence of achieving Objective.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E2">
      <text>
        <t xml:space="preserve">See change's trend between the last two check-ins</t>
      </text>
    </comment>
    <comment authorId="0" ref="F2">
      <text>
        <t xml:space="preserve">With all the information you have at the moment of doing a check-in, how confident you are to achieve the given Key Result at the end of the OKR cycle.</t>
      </text>
    </comment>
  </commentList>
</comments>
</file>

<file path=xl/comments3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E2">
      <text>
        <t xml:space="preserve">See change's trend between the last two check-ins</t>
      </text>
    </comment>
    <comment authorId="0" ref="F2">
      <text>
        <t xml:space="preserve">With all the information you have at the moment of doing a check-in, how confident you are to achieve the given Key Result at the end of the OKR cycle.</t>
      </text>
    </comment>
  </commentList>
</comments>
</file>

<file path=xl/comments4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E2">
      <text>
        <t xml:space="preserve">See change's trend between the last two check-ins</t>
      </text>
    </comment>
    <comment authorId="0" ref="F2">
      <text>
        <t xml:space="preserve">With all the information you have at the moment of doing a check-in, how confident you are to achieve the given Key Result at the end of the OKR cycle.</t>
      </text>
    </comment>
  </commentList>
</comments>
</file>

<file path=xl/comments5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E9">
      <text>
        <t xml:space="preserve">See change's trend between the last two check-ins</t>
      </text>
    </comment>
    <comment authorId="0" ref="F9">
      <text>
        <t xml:space="preserve">With all the information you have at the moment of doing a check-in, how confident you are to achieve the given Key Result at the end of the OKR cycle.</t>
      </text>
    </comment>
  </commentList>
</comments>
</file>

<file path=xl/comments6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E2">
      <text>
        <t xml:space="preserve">See change's trend between the last two check-ins</t>
      </text>
    </comment>
    <comment authorId="0" ref="F2">
      <text>
        <t xml:space="preserve">With all the information you have at the moment of doing a check-in, how confident you are to achieve the given Key Result at the end of the OKR cycle.</t>
      </text>
    </comment>
  </commentList>
</comments>
</file>

<file path=xl/sharedStrings.xml><?xml version="1.0" encoding="utf-8"?>
<sst xmlns="http://schemas.openxmlformats.org/spreadsheetml/2006/main" count="195" uniqueCount="88">
  <si>
    <t>Klub piłki nożnej</t>
  </si>
  <si>
    <t>Owner</t>
  </si>
  <si>
    <t>Postęp</t>
  </si>
  <si>
    <t>Trend zmian</t>
  </si>
  <si>
    <t>Pewność</t>
  </si>
  <si>
    <t>⬤</t>
  </si>
  <si>
    <t>Szczegóły i edycja</t>
  </si>
  <si>
    <t>Q1</t>
  </si>
  <si>
    <t>Stworzone przez Tomek Dabrowski, https://www.linkedin.com/in/tomekdab. Ten utwór jest dostępny na licencji Creative Commons Uznanie autorstwa - Bez utworów zależnych 4.0 Międzynarodowe.</t>
  </si>
  <si>
    <t>2024: Mistrz Polski</t>
  </si>
  <si>
    <t>Właściciel</t>
  </si>
  <si>
    <t>Zmiana</t>
  </si>
  <si>
    <t>Jesteśmy Mistrzami Polski w piłce nożnej</t>
  </si>
  <si>
    <t>Właściciel Klubu</t>
  </si>
  <si>
    <t>Start</t>
  </si>
  <si>
    <t>01.01.2024</t>
  </si>
  <si>
    <t>01.02.2024</t>
  </si>
  <si>
    <t>Checkin 4</t>
  </si>
  <si>
    <t>Checkin 5</t>
  </si>
  <si>
    <t>Checkin 6</t>
  </si>
  <si>
    <t>Docelowo</t>
  </si>
  <si>
    <t>type of KR</t>
  </si>
  <si>
    <t>No of checkins</t>
  </si>
  <si>
    <t>Difference</t>
  </si>
  <si>
    <t>progress</t>
  </si>
  <si>
    <t>normalize</t>
  </si>
  <si>
    <t>normalize difference</t>
  </si>
  <si>
    <t>KR1</t>
  </si>
  <si>
    <t>Jesteśmy na 1szej pozycji w tabeli</t>
  </si>
  <si>
    <t>nie ma szans</t>
  </si>
  <si>
    <t>KR2</t>
  </si>
  <si>
    <t>Przesuwamy się w rankingu FIFA z 120 na 34 pozycję</t>
  </si>
  <si>
    <t>KR3</t>
  </si>
  <si>
    <t>Mamy średnio 1,96 punktu na mecz</t>
  </si>
  <si>
    <t>może</t>
  </si>
  <si>
    <t>KR4</t>
  </si>
  <si>
    <t xml:space="preserve">Przychody klub zwiększyły się z 5 mln zł do 24 mln zł </t>
  </si>
  <si>
    <t>będzie osiągnięty</t>
  </si>
  <si>
    <t xml:space="preserve"> </t>
  </si>
  <si>
    <t>Q1 '24: Niespodzianka rozgrywek</t>
  </si>
  <si>
    <t>Jesteśmy "niespodzianką" rozgrywek w rundzie jesiennej</t>
  </si>
  <si>
    <t>Trener</t>
  </si>
  <si>
    <t>14.01.2024</t>
  </si>
  <si>
    <t>Checkin 3</t>
  </si>
  <si>
    <t>Przesunięcie się w tabeli z pozycji 10 na 3</t>
  </si>
  <si>
    <t>Z ostatnich 10 meczów wygranie 6 zamiast 3</t>
  </si>
  <si>
    <t>Kapitan Drużyny</t>
  </si>
  <si>
    <t>Średnia liczba fanów na mecz zwiększyła się z 2000 do 10000</t>
  </si>
  <si>
    <t>Marketing</t>
  </si>
  <si>
    <t>4 piłkarzy wybranych do "Drużyny Kolejki"</t>
  </si>
  <si>
    <t>Q1 '24: Szeroka kadra</t>
  </si>
  <si>
    <t>Mamy szeroką kadrę zawodników</t>
  </si>
  <si>
    <t>Asystent Trenera</t>
  </si>
  <si>
    <t>4 nowych piłkarzy jest wychowankami naszej szkółki piłkarskiej</t>
  </si>
  <si>
    <t>Kierownik Szkółki</t>
  </si>
  <si>
    <t xml:space="preserve">70% piłkarzy ma zmienników na swojej pozycji </t>
  </si>
  <si>
    <t>Lider Talentów</t>
  </si>
  <si>
    <t>6 piłkarzy może grać na więcej niż jednej pozycji podczas meczu</t>
  </si>
  <si>
    <t>HowTo</t>
  </si>
  <si>
    <t>1. Make a local copy of this google sheet to edit it.</t>
  </si>
  <si>
    <t>2. Navigate to HowTo document to read how to set up and work with the OKR Tracking Tool</t>
  </si>
  <si>
    <t>https://drive.google.com/file/d/1PbbT0AABS_0QdFqFbChMVEBbrTl5hAns/view</t>
  </si>
  <si>
    <t>Created by Tomek Dabrowski, https://www.linkedin.com/in/tomekdab. This work is licensed under a Creative Commons Attribution-NoDerivatives 4.0 International License.</t>
  </si>
  <si>
    <t>Examplary OKR for football team</t>
  </si>
  <si>
    <t>Change</t>
  </si>
  <si>
    <t>Confidence</t>
  </si>
  <si>
    <t>Suprise fans in the Winter Season</t>
  </si>
  <si>
    <t>Team leader</t>
  </si>
  <si>
    <t>Checkin 1</t>
  </si>
  <si>
    <t>Checkin 2</t>
  </si>
  <si>
    <t>Checkin 7</t>
  </si>
  <si>
    <t>Checkin 8</t>
  </si>
  <si>
    <t>Target</t>
  </si>
  <si>
    <t>Move from 10 to 3 position in League Table</t>
  </si>
  <si>
    <t>maybe</t>
  </si>
  <si>
    <t>Win 6 out of the last 10 matches instead 3</t>
  </si>
  <si>
    <t>will be reached</t>
  </si>
  <si>
    <t>Increase average fan numbers per a match from 2000 to 10000</t>
  </si>
  <si>
    <t>not at all</t>
  </si>
  <si>
    <t>KR5</t>
  </si>
  <si>
    <t>4 players chosen to the "Team of the Round"</t>
  </si>
  <si>
    <t>OKR tracking sheet name</t>
  </si>
  <si>
    <t>Objective title</t>
  </si>
  <si>
    <t>Key Result 1 - example: Increase result from 10 to 50</t>
  </si>
  <si>
    <t>Key Result 2 - example: Decrease result from 100% to 50%</t>
  </si>
  <si>
    <t>Key Result 3 - example: Have result less than 50 EUR</t>
  </si>
  <si>
    <t>Key Result 4 - example: Have result bigger than 50</t>
  </si>
  <si>
    <t>Key Result 5 - example: Keep result exactly at the level of 50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</si>
</sst>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,##0.0"/>
    <numFmt numFmtId="165" formatCode="0.00&quot;M zł&quot;"/>
    <numFmt numFmtId="166" formatCode="[$€]#,##0.00"/>
  </numFmts>
  <fonts count="55">
    <font>
      <sz val="10.0"/>
      <color rgb="FF000000"/>
      <name val="Arial"/>
      <scheme val="minor"/>
    </font>
    <font>
      <color theme="1"/>
      <name val="Arial"/>
    </font>
    <font>
      <b/>
      <sz val="20.0"/>
      <color rgb="FF08233E"/>
      <name val="Arial"/>
    </font>
    <font>
      <color rgb="FFFF0000"/>
      <name val="Arial"/>
    </font>
    <font>
      <sz val="6.0"/>
      <color rgb="FF999999"/>
      <name val="Arial"/>
      <scheme val="minor"/>
    </font>
    <font>
      <sz val="9.0"/>
      <color rgb="FF434343"/>
      <name val="Arial"/>
      <scheme val="minor"/>
    </font>
    <font>
      <sz val="6.0"/>
      <color rgb="FF666666"/>
      <name val="Arial"/>
      <scheme val="minor"/>
    </font>
    <font>
      <sz val="9.0"/>
      <color rgb="FF999999"/>
      <name val="Arial"/>
      <scheme val="minor"/>
    </font>
    <font>
      <color rgb="FF000000"/>
      <name val="Arial"/>
      <scheme val="minor"/>
    </font>
    <font>
      <sz val="11.0"/>
      <color rgb="FFF3F3F3"/>
      <name val="Arial"/>
      <scheme val="minor"/>
    </font>
    <font>
      <b/>
      <sz val="11.0"/>
      <color rgb="FFFF0000"/>
      <name val="Arial"/>
      <scheme val="minor"/>
    </font>
    <font>
      <b/>
      <sz val="10.0"/>
      <color theme="0"/>
      <name val="Arial"/>
      <scheme val="minor"/>
    </font>
    <font>
      <b/>
      <sz val="12.0"/>
      <color rgb="FF08233E"/>
      <name val="Arial"/>
      <scheme val="minor"/>
    </font>
    <font/>
    <font>
      <sz val="8.0"/>
      <color rgb="FF08233E"/>
      <name val="Arial"/>
      <scheme val="minor"/>
    </font>
    <font>
      <sz val="8.0"/>
      <color rgb="FFE7ECF2"/>
      <name val="Arial"/>
      <scheme val="minor"/>
    </font>
    <font>
      <b/>
      <sz val="11.0"/>
      <color rgb="FF08233E"/>
      <name val="Arial"/>
      <scheme val="minor"/>
    </font>
    <font>
      <b/>
      <sz val="14.0"/>
      <color rgb="FF08233E"/>
      <name val="Arial"/>
      <scheme val="minor"/>
    </font>
    <font>
      <b/>
      <sz val="10.0"/>
      <color theme="7"/>
      <name val="Arial"/>
      <scheme val="minor"/>
    </font>
    <font>
      <sz val="8.0"/>
      <color rgb="FF7A8C9D"/>
    </font>
    <font>
      <sz val="9.0"/>
      <color theme="0"/>
      <name val="Arial"/>
      <scheme val="minor"/>
    </font>
    <font>
      <color rgb="FFB7B7B7"/>
      <name val="Arial"/>
      <scheme val="minor"/>
    </font>
    <font>
      <b/>
      <sz val="10.0"/>
      <color rgb="FF000000"/>
      <name val="Arial"/>
      <scheme val="minor"/>
    </font>
    <font>
      <b/>
      <sz val="12.0"/>
      <color rgb="FF000000"/>
      <name val="Arial"/>
      <scheme val="minor"/>
    </font>
    <font>
      <sz val="8.0"/>
      <color rgb="FF000000"/>
      <name val="Arial"/>
      <scheme val="minor"/>
    </font>
    <font>
      <sz val="8.0"/>
      <color rgb="FFEFEFEF"/>
      <name val="Arial"/>
      <scheme val="minor"/>
    </font>
    <font>
      <b/>
      <sz val="11.0"/>
      <color rgb="FF000000"/>
      <name val="Arial"/>
      <scheme val="minor"/>
    </font>
    <font>
      <b/>
      <sz val="14.0"/>
      <color rgb="FF000000"/>
      <name val="Arial"/>
      <scheme val="minor"/>
    </font>
    <font>
      <sz val="8.0"/>
      <color rgb="FFB7B7B7"/>
    </font>
    <font>
      <b/>
      <sz val="12.0"/>
      <color theme="1"/>
      <name val="Arial"/>
      <scheme val="minor"/>
    </font>
    <font>
      <sz val="8.0"/>
      <color rgb="FF434343"/>
      <name val="Arial"/>
      <scheme val="minor"/>
    </font>
    <font>
      <b/>
      <sz val="11.0"/>
      <color rgb="FF434343"/>
      <name val="Arial"/>
      <scheme val="minor"/>
    </font>
    <font>
      <b/>
      <sz val="14.0"/>
      <color rgb="FF434343"/>
      <name val="Arial"/>
      <scheme val="minor"/>
    </font>
    <font>
      <sz val="7.0"/>
      <color rgb="FF000000"/>
      <name val="Arial"/>
    </font>
    <font>
      <color rgb="FF10467D"/>
      <name val="Arial"/>
      <scheme val="minor"/>
    </font>
    <font>
      <b/>
      <sz val="16.0"/>
      <color theme="1"/>
      <name val="Arial"/>
      <scheme val="minor"/>
    </font>
    <font>
      <b/>
      <sz val="20.0"/>
      <color rgb="FF999999"/>
      <name val="Arial"/>
    </font>
    <font>
      <color theme="1"/>
      <name val="Arial"/>
      <scheme val="minor"/>
    </font>
    <font>
      <sz val="6.0"/>
      <color theme="1"/>
      <name val="Arial"/>
      <scheme val="minor"/>
    </font>
    <font>
      <sz val="8.0"/>
      <color theme="1"/>
      <name val="Arial"/>
      <scheme val="minor"/>
    </font>
    <font>
      <b/>
      <sz val="11.0"/>
      <color rgb="FFD9D9D9"/>
      <name val="Arial"/>
      <scheme val="minor"/>
    </font>
    <font>
      <b/>
      <sz val="12.0"/>
      <color theme="7"/>
      <name val="Arial"/>
      <scheme val="minor"/>
    </font>
    <font>
      <sz val="7.0"/>
      <color rgb="FFCCCCCC"/>
      <name val="Arial"/>
      <scheme val="minor"/>
    </font>
    <font>
      <sz val="6.0"/>
      <color rgb="FF999999"/>
      <name val="Arial"/>
    </font>
    <font>
      <sz val="9.0"/>
      <color rgb="FF434343"/>
      <name val="Arial"/>
    </font>
    <font>
      <b/>
      <sz val="9.0"/>
      <color rgb="FF434343"/>
      <name val="Arial"/>
    </font>
    <font>
      <b/>
      <sz val="8.0"/>
      <color theme="1"/>
      <name val="Arial"/>
    </font>
    <font>
      <sz val="9.0"/>
      <color rgb="FFB7B7B7"/>
      <name val="Arial"/>
    </font>
    <font>
      <b/>
      <sz val="9.0"/>
      <color theme="1"/>
      <name val="Arial"/>
    </font>
    <font>
      <sz val="7.0"/>
      <color rgb="FFCCCCCC"/>
      <name val="Arial"/>
    </font>
    <font>
      <sz val="9.0"/>
      <color theme="1"/>
      <name val="Arial"/>
      <scheme val="minor"/>
    </font>
    <font>
      <sz val="15.0"/>
      <color theme="1"/>
      <name val="Arial"/>
      <scheme val="minor"/>
    </font>
    <font>
      <sz val="8.0"/>
      <color rgb="FF434343"/>
      <name val="Arial"/>
    </font>
    <font>
      <u/>
      <color rgb="FF0000FF"/>
    </font>
    <font>
      <sz val="9.0"/>
      <color rgb="FF000000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10467D"/>
        <bgColor rgb="FF10467D"/>
      </patternFill>
    </fill>
    <fill>
      <patternFill patternType="solid">
        <fgColor rgb="FFE7ECF2"/>
        <bgColor rgb="FFE7ECF2"/>
      </patternFill>
    </fill>
    <fill>
      <patternFill patternType="solid">
        <fgColor rgb="FFB7B7B7"/>
        <bgColor rgb="FFB7B7B7"/>
      </patternFill>
    </fill>
    <fill>
      <patternFill patternType="solid">
        <fgColor rgb="FFF3F3F3"/>
        <bgColor rgb="FFF3F3F3"/>
      </patternFill>
    </fill>
    <fill>
      <patternFill patternType="solid">
        <fgColor rgb="FFD9D9D9"/>
        <bgColor rgb="FFD9D9D9"/>
      </patternFill>
    </fill>
  </fills>
  <borders count="9">
    <border/>
    <border>
      <right/>
    </border>
    <border>
      <top style="thin">
        <color rgb="FFC3D0DE"/>
      </top>
      <bottom style="thin">
        <color rgb="FFC3D0DE"/>
      </bottom>
    </border>
    <border>
      <top style="thin">
        <color rgb="FFCCCCCC"/>
      </top>
      <bottom style="thin">
        <color rgb="FFCCCCCC"/>
      </bottom>
    </border>
    <border>
      <top style="thin">
        <color rgb="FFB7B7B7"/>
      </top>
    </border>
    <border>
      <bottom style="thin">
        <color rgb="FFB7B7B7"/>
      </bottom>
    </border>
    <border>
      <top style="thin">
        <color rgb="FFB7B7B7"/>
      </top>
      <bottom style="dotted">
        <color rgb="FFB7B7B7"/>
      </bottom>
    </border>
    <border>
      <bottom style="dotted">
        <color rgb="FFB7B7B7"/>
      </bottom>
    </border>
    <border>
      <top style="dotted">
        <color rgb="FFB7B7B7"/>
      </top>
      <bottom style="thin">
        <color rgb="FFB7B7B7"/>
      </bottom>
    </border>
  </borders>
  <cellStyleXfs count="1">
    <xf borderId="0" fillId="0" fontId="0" numFmtId="0" applyAlignment="1" applyFont="1"/>
  </cellStyleXfs>
  <cellXfs count="14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2" fontId="2" numFmtId="0" xfId="0" applyAlignment="1" applyFill="1" applyFont="1">
      <alignment readingOrder="0" vertical="bottom"/>
    </xf>
    <xf borderId="1" fillId="0" fontId="3" numFmtId="0" xfId="0" applyAlignment="1" applyBorder="1" applyFont="1">
      <alignment shrinkToFit="0" vertical="bottom" wrapText="0"/>
    </xf>
    <xf borderId="1" fillId="0" fontId="1" numFmtId="0" xfId="0" applyAlignment="1" applyBorder="1" applyFont="1">
      <alignment vertical="bottom"/>
    </xf>
    <xf borderId="0" fillId="0" fontId="4" numFmtId="0" xfId="0" applyAlignment="1" applyFont="1">
      <alignment readingOrder="0" vertical="center"/>
    </xf>
    <xf borderId="0" fillId="0" fontId="5" numFmtId="0" xfId="0" applyAlignment="1" applyFont="1">
      <alignment readingOrder="0" vertical="center"/>
    </xf>
    <xf borderId="0" fillId="0" fontId="6" numFmtId="0" xfId="0" applyAlignment="1" applyFont="1">
      <alignment horizontal="center" readingOrder="0" vertical="bottom"/>
    </xf>
    <xf borderId="0" fillId="0" fontId="6" numFmtId="0" xfId="0" applyAlignment="1" applyFont="1">
      <alignment horizontal="center" vertical="bottom"/>
    </xf>
    <xf borderId="0" fillId="0" fontId="6" numFmtId="3" xfId="0" applyAlignment="1" applyFont="1" applyNumberFormat="1">
      <alignment horizontal="center" readingOrder="0" vertical="bottom"/>
    </xf>
    <xf borderId="0" fillId="0" fontId="7" numFmtId="3" xfId="0" applyAlignment="1" applyFont="1" applyNumberFormat="1">
      <alignment readingOrder="0"/>
    </xf>
    <xf borderId="0" fillId="0" fontId="8" numFmtId="0" xfId="0" applyFont="1"/>
    <xf borderId="0" fillId="0" fontId="9" numFmtId="0" xfId="0" applyFont="1"/>
    <xf borderId="0" fillId="0" fontId="10" numFmtId="0" xfId="0" applyFont="1"/>
    <xf borderId="0" fillId="3" fontId="11" numFmtId="0" xfId="0" applyAlignment="1" applyFill="1" applyFont="1">
      <alignment horizontal="center" readingOrder="0" vertical="center"/>
    </xf>
    <xf borderId="2" fillId="4" fontId="12" numFmtId="0" xfId="0" applyAlignment="1" applyBorder="1" applyFill="1" applyFont="1">
      <alignment readingOrder="0" vertical="center"/>
    </xf>
    <xf borderId="2" fillId="0" fontId="13" numFmtId="0" xfId="0" applyBorder="1" applyFont="1"/>
    <xf borderId="2" fillId="4" fontId="14" numFmtId="0" xfId="0" applyAlignment="1" applyBorder="1" applyFont="1">
      <alignment horizontal="center" readingOrder="0" vertical="center"/>
    </xf>
    <xf borderId="2" fillId="4" fontId="15" numFmtId="0" xfId="0" applyAlignment="1" applyBorder="1" applyFont="1">
      <alignment horizontal="center" readingOrder="0" vertical="center"/>
    </xf>
    <xf borderId="2" fillId="4" fontId="16" numFmtId="9" xfId="0" applyAlignment="1" applyBorder="1" applyFont="1" applyNumberFormat="1">
      <alignment horizontal="center" vertical="center"/>
    </xf>
    <xf borderId="2" fillId="4" fontId="17" numFmtId="9" xfId="0" applyAlignment="1" applyBorder="1" applyFont="1" applyNumberFormat="1">
      <alignment horizontal="center" vertical="center"/>
    </xf>
    <xf borderId="2" fillId="4" fontId="18" numFmtId="3" xfId="0" applyAlignment="1" applyBorder="1" applyFont="1" applyNumberFormat="1">
      <alignment horizontal="center" readingOrder="0" vertical="center"/>
    </xf>
    <xf borderId="2" fillId="4" fontId="19" numFmtId="0" xfId="0" applyAlignment="1" applyBorder="1" applyFont="1">
      <alignment horizontal="center" readingOrder="0" vertical="center"/>
    </xf>
    <xf borderId="0" fillId="2" fontId="20" numFmtId="0" xfId="0" applyFont="1"/>
    <xf borderId="0" fillId="0" fontId="21" numFmtId="0" xfId="0" applyFont="1"/>
    <xf borderId="0" fillId="5" fontId="22" numFmtId="0" xfId="0" applyAlignment="1" applyFill="1" applyFont="1">
      <alignment horizontal="center" readingOrder="0" vertical="center"/>
    </xf>
    <xf borderId="3" fillId="6" fontId="23" numFmtId="0" xfId="0" applyAlignment="1" applyBorder="1" applyFill="1" applyFont="1">
      <alignment readingOrder="0" vertical="center"/>
    </xf>
    <xf borderId="3" fillId="0" fontId="13" numFmtId="0" xfId="0" applyBorder="1" applyFont="1"/>
    <xf borderId="3" fillId="6" fontId="24" numFmtId="0" xfId="0" applyAlignment="1" applyBorder="1" applyFont="1">
      <alignment horizontal="center" readingOrder="0" vertical="center"/>
    </xf>
    <xf borderId="3" fillId="6" fontId="25" numFmtId="0" xfId="0" applyAlignment="1" applyBorder="1" applyFont="1">
      <alignment horizontal="center" readingOrder="0" vertical="center"/>
    </xf>
    <xf borderId="3" fillId="6" fontId="26" numFmtId="9" xfId="0" applyAlignment="1" applyBorder="1" applyFont="1" applyNumberFormat="1">
      <alignment horizontal="center" vertical="center"/>
    </xf>
    <xf borderId="3" fillId="6" fontId="27" numFmtId="9" xfId="0" applyAlignment="1" applyBorder="1" applyFont="1" applyNumberFormat="1">
      <alignment horizontal="center" vertical="center"/>
    </xf>
    <xf borderId="3" fillId="6" fontId="18" numFmtId="3" xfId="0" applyAlignment="1" applyBorder="1" applyFont="1" applyNumberFormat="1">
      <alignment horizontal="center" readingOrder="0" vertical="center"/>
    </xf>
    <xf borderId="3" fillId="6" fontId="28" numFmtId="0" xfId="0" applyAlignment="1" applyBorder="1" applyFont="1">
      <alignment horizontal="center" readingOrder="0" vertical="center"/>
    </xf>
    <xf borderId="3" fillId="6" fontId="29" numFmtId="0" xfId="0" applyAlignment="1" applyBorder="1" applyFont="1">
      <alignment readingOrder="0" vertical="center"/>
    </xf>
    <xf borderId="3" fillId="6" fontId="30" numFmtId="0" xfId="0" applyAlignment="1" applyBorder="1" applyFont="1">
      <alignment horizontal="center" readingOrder="0" vertical="center"/>
    </xf>
    <xf borderId="3" fillId="6" fontId="31" numFmtId="9" xfId="0" applyAlignment="1" applyBorder="1" applyFont="1" applyNumberFormat="1">
      <alignment horizontal="center" vertical="center"/>
    </xf>
    <xf borderId="3" fillId="6" fontId="32" numFmtId="9" xfId="0" applyAlignment="1" applyBorder="1" applyFont="1" applyNumberFormat="1">
      <alignment horizontal="center" vertical="center"/>
    </xf>
    <xf borderId="0" fillId="0" fontId="33" numFmtId="0" xfId="0" applyAlignment="1" applyFont="1">
      <alignment horizontal="left" readingOrder="0" vertical="top"/>
    </xf>
    <xf borderId="0" fillId="0" fontId="34" numFmtId="0" xfId="0" applyFont="1"/>
    <xf borderId="0" fillId="0" fontId="35" numFmtId="0" xfId="0" applyAlignment="1" applyFont="1">
      <alignment readingOrder="0" vertical="center"/>
    </xf>
    <xf borderId="0" fillId="2" fontId="36" numFmtId="0" xfId="0" applyAlignment="1" applyFont="1">
      <alignment readingOrder="0" vertical="center"/>
    </xf>
    <xf borderId="0" fillId="0" fontId="37" numFmtId="0" xfId="0" applyAlignment="1" applyFont="1">
      <alignment vertical="center"/>
    </xf>
    <xf borderId="0" fillId="0" fontId="38" numFmtId="0" xfId="0" applyAlignment="1" applyFont="1">
      <alignment horizontal="center" readingOrder="0" vertical="bottom"/>
    </xf>
    <xf borderId="0" fillId="0" fontId="38" numFmtId="0" xfId="0" applyAlignment="1" applyFont="1">
      <alignment horizontal="center" readingOrder="0" shrinkToFit="0" vertical="bottom" wrapText="1"/>
    </xf>
    <xf borderId="0" fillId="0" fontId="39" numFmtId="0" xfId="0" applyAlignment="1" applyFont="1">
      <alignment horizontal="center" readingOrder="0" vertical="center"/>
    </xf>
    <xf borderId="0" fillId="0" fontId="38" numFmtId="0" xfId="0" applyAlignment="1" applyFont="1">
      <alignment horizontal="center" readingOrder="0" shrinkToFit="0" vertical="center" wrapText="1"/>
    </xf>
    <xf borderId="4" fillId="7" fontId="29" numFmtId="0" xfId="0" applyAlignment="1" applyBorder="1" applyFill="1" applyFont="1">
      <alignment readingOrder="0" vertical="center"/>
    </xf>
    <xf borderId="4" fillId="0" fontId="13" numFmtId="0" xfId="0" applyBorder="1" applyFont="1"/>
    <xf borderId="4" fillId="7" fontId="30" numFmtId="0" xfId="0" applyAlignment="1" applyBorder="1" applyFont="1">
      <alignment horizontal="center" readingOrder="0" vertical="center"/>
    </xf>
    <xf borderId="4" fillId="7" fontId="40" numFmtId="0" xfId="0" applyAlignment="1" applyBorder="1" applyFont="1">
      <alignment horizontal="center" readingOrder="0" vertical="center"/>
    </xf>
    <xf borderId="4" fillId="7" fontId="41" numFmtId="3" xfId="0" applyAlignment="1" applyBorder="1" applyFont="1" applyNumberFormat="1">
      <alignment horizontal="center" readingOrder="0" vertical="center"/>
    </xf>
    <xf borderId="0" fillId="0" fontId="42" numFmtId="0" xfId="0" applyAlignment="1" applyFont="1">
      <alignment readingOrder="0"/>
    </xf>
    <xf borderId="0" fillId="0" fontId="42" numFmtId="3" xfId="0" applyFont="1" applyNumberFormat="1"/>
    <xf borderId="0" fillId="0" fontId="42" numFmtId="0" xfId="0" applyFont="1"/>
    <xf borderId="0" fillId="0" fontId="42" numFmtId="4" xfId="0" applyFont="1" applyNumberFormat="1"/>
    <xf borderId="5" fillId="0" fontId="13" numFmtId="0" xfId="0" applyBorder="1" applyFont="1"/>
    <xf borderId="5" fillId="0" fontId="38" numFmtId="0" xfId="0" applyAlignment="1" applyBorder="1" applyFont="1">
      <alignment horizontal="center" readingOrder="0" vertical="bottom"/>
    </xf>
    <xf borderId="0" fillId="0" fontId="38" numFmtId="0" xfId="0" applyAlignment="1" applyFont="1">
      <alignment horizontal="center" readingOrder="0" vertical="center"/>
    </xf>
    <xf borderId="0" fillId="0" fontId="42" numFmtId="0" xfId="0" applyAlignment="1" applyFont="1">
      <alignment horizontal="center" readingOrder="0" shrinkToFit="0" vertical="center" wrapText="1"/>
    </xf>
    <xf borderId="0" fillId="0" fontId="1" numFmtId="0" xfId="0" applyFont="1"/>
    <xf borderId="4" fillId="7" fontId="43" numFmtId="0" xfId="0" applyBorder="1" applyFont="1"/>
    <xf borderId="6" fillId="7" fontId="44" numFmtId="0" xfId="0" applyAlignment="1" applyBorder="1" applyFont="1">
      <alignment readingOrder="0"/>
    </xf>
    <xf borderId="6" fillId="7" fontId="1" numFmtId="0" xfId="0" applyBorder="1" applyFont="1"/>
    <xf borderId="6" fillId="7" fontId="45" numFmtId="9" xfId="0" applyAlignment="1" applyBorder="1" applyFont="1" applyNumberFormat="1">
      <alignment horizontal="center"/>
    </xf>
    <xf borderId="6" fillId="7" fontId="46" numFmtId="3" xfId="0" applyAlignment="1" applyBorder="1" applyFont="1" applyNumberFormat="1">
      <alignment horizontal="center" readingOrder="0"/>
    </xf>
    <xf borderId="6" fillId="7" fontId="47" numFmtId="3" xfId="0" applyAlignment="1" applyBorder="1" applyFont="1" applyNumberFormat="1">
      <alignment horizontal="right" readingOrder="0"/>
    </xf>
    <xf borderId="6" fillId="7" fontId="47" numFmtId="3" xfId="0" applyAlignment="1" applyBorder="1" applyFont="1" applyNumberFormat="1">
      <alignment horizontal="right" readingOrder="0" vertical="bottom"/>
    </xf>
    <xf borderId="6" fillId="7" fontId="47" numFmtId="3" xfId="0" applyAlignment="1" applyBorder="1" applyFont="1" applyNumberFormat="1">
      <alignment readingOrder="0" vertical="bottom"/>
    </xf>
    <xf borderId="6" fillId="7" fontId="48" numFmtId="3" xfId="0" applyAlignment="1" applyBorder="1" applyFont="1" applyNumberFormat="1">
      <alignment horizontal="right" readingOrder="0"/>
    </xf>
    <xf borderId="0" fillId="0" fontId="49" numFmtId="164" xfId="0" applyAlignment="1" applyFont="1" applyNumberFormat="1">
      <alignment horizontal="right"/>
    </xf>
    <xf borderId="0" fillId="0" fontId="49" numFmtId="3" xfId="0" applyAlignment="1" applyFont="1" applyNumberFormat="1">
      <alignment horizontal="right"/>
    </xf>
    <xf borderId="0" fillId="0" fontId="49" numFmtId="10" xfId="0" applyAlignment="1" applyFont="1" applyNumberFormat="1">
      <alignment horizontal="right"/>
    </xf>
    <xf borderId="0" fillId="0" fontId="49" numFmtId="4" xfId="0" applyAlignment="1" applyFont="1" applyNumberFormat="1">
      <alignment horizontal="right"/>
    </xf>
    <xf borderId="0" fillId="7" fontId="43" numFmtId="0" xfId="0" applyFont="1"/>
    <xf borderId="7" fillId="7" fontId="44" numFmtId="0" xfId="0" applyAlignment="1" applyBorder="1" applyFont="1">
      <alignment readingOrder="0"/>
    </xf>
    <xf borderId="7" fillId="7" fontId="1" numFmtId="0" xfId="0" applyBorder="1" applyFont="1"/>
    <xf borderId="7" fillId="7" fontId="45" numFmtId="9" xfId="0" applyAlignment="1" applyBorder="1" applyFont="1" applyNumberFormat="1">
      <alignment horizontal="center"/>
    </xf>
    <xf borderId="7" fillId="7" fontId="46" numFmtId="3" xfId="0" applyAlignment="1" applyBorder="1" applyFont="1" applyNumberFormat="1">
      <alignment horizontal="center" readingOrder="0"/>
    </xf>
    <xf borderId="7" fillId="7" fontId="47" numFmtId="3" xfId="0" applyAlignment="1" applyBorder="1" applyFont="1" applyNumberFormat="1">
      <alignment horizontal="right" readingOrder="0"/>
    </xf>
    <xf borderId="7" fillId="7" fontId="47" numFmtId="3" xfId="0" applyAlignment="1" applyBorder="1" applyFont="1" applyNumberFormat="1">
      <alignment horizontal="right" readingOrder="0" vertical="bottom"/>
    </xf>
    <xf borderId="7" fillId="7" fontId="47" numFmtId="3" xfId="0" applyAlignment="1" applyBorder="1" applyFont="1" applyNumberFormat="1">
      <alignment readingOrder="0" vertical="bottom"/>
    </xf>
    <xf borderId="7" fillId="7" fontId="48" numFmtId="3" xfId="0" applyAlignment="1" applyBorder="1" applyFont="1" applyNumberFormat="1">
      <alignment horizontal="right" readingOrder="0"/>
    </xf>
    <xf borderId="7" fillId="7" fontId="1" numFmtId="9" xfId="0" applyAlignment="1" applyBorder="1" applyFont="1" applyNumberFormat="1">
      <alignment horizontal="center"/>
    </xf>
    <xf borderId="7" fillId="7" fontId="47" numFmtId="4" xfId="0" applyAlignment="1" applyBorder="1" applyFont="1" applyNumberFormat="1">
      <alignment horizontal="right" readingOrder="0"/>
    </xf>
    <xf borderId="7" fillId="7" fontId="47" numFmtId="4" xfId="0" applyAlignment="1" applyBorder="1" applyFont="1" applyNumberFormat="1">
      <alignment horizontal="right" readingOrder="0" vertical="bottom"/>
    </xf>
    <xf borderId="7" fillId="7" fontId="47" numFmtId="4" xfId="0" applyAlignment="1" applyBorder="1" applyFont="1" applyNumberFormat="1">
      <alignment readingOrder="0" vertical="bottom"/>
    </xf>
    <xf borderId="7" fillId="7" fontId="47" numFmtId="4" xfId="0" applyAlignment="1" applyBorder="1" applyFont="1" applyNumberFormat="1">
      <alignment vertical="bottom"/>
    </xf>
    <xf borderId="7" fillId="7" fontId="48" numFmtId="4" xfId="0" applyAlignment="1" applyBorder="1" applyFont="1" applyNumberFormat="1">
      <alignment horizontal="right" readingOrder="0"/>
    </xf>
    <xf borderId="5" fillId="7" fontId="43" numFmtId="0" xfId="0" applyAlignment="1" applyBorder="1" applyFont="1">
      <alignment readingOrder="0"/>
    </xf>
    <xf borderId="5" fillId="7" fontId="44" numFmtId="0" xfId="0" applyAlignment="1" applyBorder="1" applyFont="1">
      <alignment readingOrder="0"/>
    </xf>
    <xf borderId="5" fillId="7" fontId="1" numFmtId="0" xfId="0" applyBorder="1" applyFont="1"/>
    <xf borderId="5" fillId="7" fontId="45" numFmtId="9" xfId="0" applyAlignment="1" applyBorder="1" applyFont="1" applyNumberFormat="1">
      <alignment horizontal="center"/>
    </xf>
    <xf borderId="5" fillId="7" fontId="46" numFmtId="3" xfId="0" applyAlignment="1" applyBorder="1" applyFont="1" applyNumberFormat="1">
      <alignment horizontal="center" readingOrder="0"/>
    </xf>
    <xf borderId="5" fillId="7" fontId="47" numFmtId="165" xfId="0" applyAlignment="1" applyBorder="1" applyFont="1" applyNumberFormat="1">
      <alignment horizontal="right" readingOrder="0"/>
    </xf>
    <xf borderId="5" fillId="7" fontId="47" numFmtId="165" xfId="0" applyAlignment="1" applyBorder="1" applyFont="1" applyNumberFormat="1">
      <alignment horizontal="right" readingOrder="0" vertical="bottom"/>
    </xf>
    <xf borderId="5" fillId="7" fontId="47" numFmtId="165" xfId="0" applyAlignment="1" applyBorder="1" applyFont="1" applyNumberFormat="1">
      <alignment vertical="bottom"/>
    </xf>
    <xf borderId="5" fillId="7" fontId="48" numFmtId="165" xfId="0" applyAlignment="1" applyBorder="1" applyFont="1" applyNumberFormat="1">
      <alignment horizontal="right"/>
    </xf>
    <xf borderId="0" fillId="0" fontId="50" numFmtId="0" xfId="0" applyFont="1"/>
    <xf borderId="0" fillId="0" fontId="51" numFmtId="0" xfId="0" applyAlignment="1" applyFont="1">
      <alignment readingOrder="0"/>
    </xf>
    <xf borderId="6" fillId="7" fontId="44" numFmtId="0" xfId="0" applyBorder="1" applyFont="1"/>
    <xf borderId="6" fillId="7" fontId="52" numFmtId="0" xfId="0" applyAlignment="1" applyBorder="1" applyFont="1">
      <alignment horizontal="center" vertical="bottom"/>
    </xf>
    <xf borderId="7" fillId="7" fontId="44" numFmtId="0" xfId="0" applyBorder="1" applyFont="1"/>
    <xf borderId="7" fillId="7" fontId="52" numFmtId="0" xfId="0" applyAlignment="1" applyBorder="1" applyFont="1">
      <alignment horizontal="center" vertical="bottom"/>
    </xf>
    <xf borderId="7" fillId="7" fontId="47" numFmtId="3" xfId="0" applyAlignment="1" applyBorder="1" applyFont="1" applyNumberFormat="1">
      <alignment vertical="bottom"/>
    </xf>
    <xf borderId="5" fillId="7" fontId="44" numFmtId="0" xfId="0" applyBorder="1" applyFont="1"/>
    <xf borderId="5" fillId="7" fontId="52" numFmtId="0" xfId="0" applyAlignment="1" applyBorder="1" applyFont="1">
      <alignment horizontal="center"/>
    </xf>
    <xf borderId="5" fillId="7" fontId="47" numFmtId="3" xfId="0" applyAlignment="1" applyBorder="1" applyFont="1" applyNumberFormat="1">
      <alignment horizontal="right" readingOrder="0"/>
    </xf>
    <xf borderId="5" fillId="7" fontId="47" numFmtId="3" xfId="0" applyAlignment="1" applyBorder="1" applyFont="1" applyNumberFormat="1">
      <alignment horizontal="right" readingOrder="0" vertical="bottom"/>
    </xf>
    <xf borderId="5" fillId="7" fontId="47" numFmtId="3" xfId="0" applyAlignment="1" applyBorder="1" applyFont="1" applyNumberFormat="1">
      <alignment horizontal="right" vertical="bottom"/>
    </xf>
    <xf borderId="5" fillId="7" fontId="47" numFmtId="3" xfId="0" applyAlignment="1" applyBorder="1" applyFont="1" applyNumberFormat="1">
      <alignment vertical="bottom"/>
    </xf>
    <xf borderId="5" fillId="7" fontId="48" numFmtId="3" xfId="0" applyAlignment="1" applyBorder="1" applyFont="1" applyNumberFormat="1">
      <alignment horizontal="right" readingOrder="0"/>
    </xf>
    <xf borderId="0" fillId="0" fontId="37" numFmtId="0" xfId="0" applyFont="1"/>
    <xf borderId="7" fillId="7" fontId="47" numFmtId="9" xfId="0" applyAlignment="1" applyBorder="1" applyFont="1" applyNumberFormat="1">
      <alignment horizontal="right" readingOrder="0"/>
    </xf>
    <xf borderId="7" fillId="7" fontId="47" numFmtId="9" xfId="0" applyAlignment="1" applyBorder="1" applyFont="1" applyNumberFormat="1">
      <alignment horizontal="right" readingOrder="0" vertical="bottom"/>
    </xf>
    <xf borderId="7" fillId="7" fontId="47" numFmtId="9" xfId="0" applyAlignment="1" applyBorder="1" applyFont="1" applyNumberFormat="1">
      <alignment readingOrder="0" vertical="bottom"/>
    </xf>
    <xf borderId="7" fillId="7" fontId="48" numFmtId="9" xfId="0" applyAlignment="1" applyBorder="1" applyFont="1" applyNumberFormat="1">
      <alignment horizontal="right" readingOrder="0"/>
    </xf>
    <xf borderId="8" fillId="7" fontId="44" numFmtId="0" xfId="0" applyBorder="1" applyFont="1"/>
    <xf borderId="8" fillId="7" fontId="52" numFmtId="0" xfId="0" applyAlignment="1" applyBorder="1" applyFont="1">
      <alignment horizontal="center"/>
    </xf>
    <xf borderId="0" fillId="0" fontId="37" numFmtId="0" xfId="0" applyAlignment="1" applyFont="1">
      <alignment readingOrder="0" vertical="top"/>
    </xf>
    <xf borderId="0" fillId="0" fontId="53" numFmtId="0" xfId="0" applyAlignment="1" applyFont="1">
      <alignment readingOrder="0" vertical="top"/>
    </xf>
    <xf borderId="0" fillId="0" fontId="37" numFmtId="0" xfId="0" applyAlignment="1" applyFont="1">
      <alignment readingOrder="0"/>
    </xf>
    <xf borderId="6" fillId="7" fontId="46" numFmtId="3" xfId="0" applyAlignment="1" applyBorder="1" applyFont="1" applyNumberFormat="1">
      <alignment horizontal="center"/>
    </xf>
    <xf borderId="6" fillId="7" fontId="54" numFmtId="3" xfId="0" applyAlignment="1" applyBorder="1" applyFont="1" applyNumberFormat="1">
      <alignment readingOrder="0" vertical="bottom"/>
    </xf>
    <xf borderId="7" fillId="7" fontId="54" numFmtId="3" xfId="0" applyAlignment="1" applyBorder="1" applyFont="1" applyNumberFormat="1">
      <alignment readingOrder="0" vertical="bottom"/>
    </xf>
    <xf borderId="7" fillId="7" fontId="54" numFmtId="3" xfId="0" applyAlignment="1" applyBorder="1" applyFont="1" applyNumberFormat="1">
      <alignment vertical="bottom"/>
    </xf>
    <xf borderId="5" fillId="7" fontId="43" numFmtId="0" xfId="0" applyBorder="1" applyFont="1"/>
    <xf borderId="5" fillId="7" fontId="46" numFmtId="3" xfId="0" applyAlignment="1" applyBorder="1" applyFont="1" applyNumberFormat="1">
      <alignment horizontal="center"/>
    </xf>
    <xf borderId="5" fillId="7" fontId="54" numFmtId="3" xfId="0" applyAlignment="1" applyBorder="1" applyFont="1" applyNumberFormat="1">
      <alignment vertical="bottom"/>
    </xf>
    <xf borderId="7" fillId="7" fontId="47" numFmtId="9" xfId="0" applyAlignment="1" applyBorder="1" applyFont="1" applyNumberFormat="1">
      <alignment horizontal="right"/>
    </xf>
    <xf borderId="7" fillId="7" fontId="54" numFmtId="9" xfId="0" applyAlignment="1" applyBorder="1" applyFont="1" applyNumberFormat="1">
      <alignment readingOrder="0" vertical="bottom"/>
    </xf>
    <xf borderId="7" fillId="7" fontId="47" numFmtId="166" xfId="0" applyAlignment="1" applyBorder="1" applyFont="1" applyNumberFormat="1">
      <alignment horizontal="right"/>
    </xf>
    <xf borderId="7" fillId="7" fontId="47" numFmtId="166" xfId="0" applyAlignment="1" applyBorder="1" applyFont="1" applyNumberFormat="1">
      <alignment horizontal="right" readingOrder="0"/>
    </xf>
    <xf borderId="7" fillId="7" fontId="47" numFmtId="166" xfId="0" applyAlignment="1" applyBorder="1" applyFont="1" applyNumberFormat="1">
      <alignment horizontal="right" vertical="bottom"/>
    </xf>
    <xf borderId="7" fillId="7" fontId="47" numFmtId="166" xfId="0" applyAlignment="1" applyBorder="1" applyFont="1" applyNumberFormat="1">
      <alignment vertical="bottom"/>
    </xf>
    <xf borderId="7" fillId="7" fontId="54" numFmtId="166" xfId="0" applyAlignment="1" applyBorder="1" applyFont="1" applyNumberFormat="1">
      <alignment vertical="bottom"/>
    </xf>
    <xf borderId="7" fillId="7" fontId="48" numFmtId="166" xfId="0" applyAlignment="1" applyBorder="1" applyFont="1" applyNumberFormat="1">
      <alignment horizontal="right"/>
    </xf>
    <xf borderId="7" fillId="7" fontId="47" numFmtId="3" xfId="0" applyAlignment="1" applyBorder="1" applyFont="1" applyNumberFormat="1">
      <alignment horizontal="right"/>
    </xf>
    <xf borderId="7" fillId="7" fontId="47" numFmtId="3" xfId="0" applyAlignment="1" applyBorder="1" applyFont="1" applyNumberFormat="1">
      <alignment horizontal="right" vertical="bottom"/>
    </xf>
    <xf borderId="7" fillId="7" fontId="48" numFmtId="3" xfId="0" applyAlignment="1" applyBorder="1" applyFont="1" applyNumberFormat="1">
      <alignment horizontal="right"/>
    </xf>
    <xf borderId="5" fillId="7" fontId="47" numFmtId="3" xfId="0" applyAlignment="1" applyBorder="1" applyFont="1" applyNumberFormat="1">
      <alignment horizontal="right"/>
    </xf>
    <xf borderId="5" fillId="7" fontId="48" numFmtId="3" xfId="0" applyAlignment="1" applyBorder="1" applyFont="1" applyNumberFormat="1">
      <alignment horizontal="right"/>
    </xf>
  </cellXfs>
  <cellStyles count="1">
    <cellStyle xfId="0" name="Normal" builtinId="0"/>
  </cellStyles>
  <dxfs count="6">
    <dxf>
      <font/>
      <fill>
        <patternFill patternType="solid">
          <fgColor rgb="FFB7E1CD"/>
          <bgColor rgb="FFB7E1CD"/>
        </patternFill>
      </fill>
      <border/>
    </dxf>
    <dxf>
      <font>
        <color rgb="FFEA4335"/>
      </font>
      <fill>
        <patternFill patternType="none"/>
      </fill>
      <border/>
    </dxf>
    <dxf>
      <font>
        <color rgb="FFF7981D"/>
      </font>
      <fill>
        <patternFill patternType="none"/>
      </fill>
      <border/>
    </dxf>
    <dxf>
      <font>
        <color theme="5"/>
      </font>
      <fill>
        <patternFill patternType="none"/>
      </fill>
      <border/>
    </dxf>
    <dxf>
      <font>
        <color rgb="FF000000"/>
      </font>
      <fill>
        <patternFill patternType="none"/>
      </fill>
      <border/>
    </dxf>
    <dxf>
      <font>
        <color rgb="FFB7B7B7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3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9</xdr:col>
      <xdr:colOff>504825</xdr:colOff>
      <xdr:row>7</xdr:row>
      <xdr:rowOff>123825</xdr:rowOff>
    </xdr:from>
    <xdr:ext cx="714375" cy="23812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314325</xdr:colOff>
      <xdr:row>0</xdr:row>
      <xdr:rowOff>133350</xdr:rowOff>
    </xdr:from>
    <xdr:ext cx="904875" cy="838200"/>
    <xdr:pic>
      <xdr:nvPicPr>
        <xdr:cNvPr id="0" name="image3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10</xdr:col>
      <xdr:colOff>123825</xdr:colOff>
      <xdr:row>4</xdr:row>
      <xdr:rowOff>1095375</xdr:rowOff>
    </xdr:from>
    <xdr:ext cx="638175" cy="2095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</xdr:row>
      <xdr:rowOff>238125</xdr:rowOff>
    </xdr:from>
    <xdr:ext cx="1638300" cy="876300"/>
    <xdr:pic>
      <xdr:nvPicPr>
        <xdr:cNvPr id="0" name="image2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4.v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hyperlink" Target="https://drive.google.com/file/d/1PbbT0AABS_0QdFqFbChMVEBbrTl5hAns/view" TargetMode="External"/><Relationship Id="rId3" Type="http://schemas.openxmlformats.org/officeDocument/2006/relationships/drawing" Target="../drawings/drawing5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comments" Target="../comments6.xml"/><Relationship Id="rId2" Type="http://schemas.openxmlformats.org/officeDocument/2006/relationships/drawing" Target="../drawings/drawing6.xml"/><Relationship Id="rId3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4A853"/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2" width="7.25"/>
    <col customWidth="1" min="3" max="3" width="2.88"/>
    <col customWidth="1" min="4" max="4" width="63.0"/>
    <col customWidth="1" min="5" max="5" width="15.5"/>
    <col customWidth="1" min="6" max="6" width="2.0"/>
    <col customWidth="1" min="7" max="7" width="18.0"/>
    <col customWidth="1" min="8" max="8" width="9.13"/>
    <col customWidth="1" min="9" max="9" width="9.63"/>
    <col customWidth="1" min="10" max="10" width="16.5"/>
    <col customWidth="1" min="11" max="11" width="7.38"/>
    <col customWidth="1" min="12" max="13" width="13.88"/>
  </cols>
  <sheetData>
    <row r="1" ht="83.25" customHeight="1">
      <c r="A1" s="1"/>
      <c r="B1" s="2" t="s">
        <v>0</v>
      </c>
      <c r="C1" s="3"/>
      <c r="D1" s="4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16.5" customHeight="1">
      <c r="C2" s="5"/>
      <c r="D2" s="6"/>
      <c r="E2" s="7" t="s">
        <v>1</v>
      </c>
      <c r="F2" s="8"/>
      <c r="G2" s="7" t="s">
        <v>2</v>
      </c>
      <c r="H2" s="7" t="s">
        <v>3</v>
      </c>
      <c r="I2" s="9" t="s">
        <v>4</v>
      </c>
      <c r="J2" s="10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</row>
    <row r="3" ht="38.25" customHeight="1">
      <c r="A3" s="13"/>
      <c r="B3" s="14">
        <v>2024.0</v>
      </c>
      <c r="C3" s="15" t="str">
        <f>'#2024mistrz'!B3</f>
        <v>Jesteśmy Mistrzami Polski w piłce nożnej</v>
      </c>
      <c r="D3" s="16"/>
      <c r="E3" s="17" t="str">
        <f>'#2024mistrz'!D3</f>
        <v>Właściciel Klubu</v>
      </c>
      <c r="F3" s="18">
        <f>'#2024mistrz'!R3</f>
        <v>37.5</v>
      </c>
      <c r="G3" s="19" t="str">
        <f>'#2024mistrz'!S3</f>
        <v>IIIIIII.............  33%</v>
      </c>
      <c r="H3" s="20" t="str">
        <f>'#2024mistrz'!E3</f>
        <v>↗</v>
      </c>
      <c r="I3" s="21" t="s">
        <v>5</v>
      </c>
      <c r="J3" s="22" t="s">
        <v>6</v>
      </c>
      <c r="K3" s="2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</row>
    <row r="4" ht="10.5" customHeight="1">
      <c r="J4" s="24"/>
    </row>
    <row r="5" ht="38.25" customHeight="1">
      <c r="B5" s="25" t="s">
        <v>7</v>
      </c>
      <c r="C5" s="26" t="str">
        <f>'#niespodziankaRozgrywek'!B3</f>
        <v>Jesteśmy "niespodzianką" rozgrywek w rundzie jesiennej</v>
      </c>
      <c r="D5" s="27"/>
      <c r="E5" s="28" t="str">
        <f>'#niespodziankaRozgrywek'!D3</f>
        <v>Trener</v>
      </c>
      <c r="F5" s="29">
        <f>'#niespodziankaRozgrywek'!R3</f>
        <v>62.5</v>
      </c>
      <c r="G5" s="30" t="str">
        <f>'#niespodziankaRozgrywek'!S3</f>
        <v>IIII................  20%</v>
      </c>
      <c r="H5" s="31" t="str">
        <f>'#niespodziankaRozgrywek'!E3</f>
        <v>↗</v>
      </c>
      <c r="I5" s="32" t="s">
        <v>5</v>
      </c>
      <c r="J5" s="33" t="s">
        <v>6</v>
      </c>
    </row>
    <row r="6" ht="10.5" customHeight="1">
      <c r="J6" s="24"/>
    </row>
    <row r="7" ht="38.25" customHeight="1">
      <c r="B7" s="25" t="s">
        <v>7</v>
      </c>
      <c r="C7" s="34" t="str">
        <f>'#szerokaKadra'!B3</f>
        <v>Mamy szeroką kadrę zawodników</v>
      </c>
      <c r="D7" s="27"/>
      <c r="E7" s="35" t="str">
        <f>'#szerokaKadra'!D3</f>
        <v>Asystent Trenera</v>
      </c>
      <c r="F7" s="29">
        <f>'#szerokaKadra'!R3</f>
        <v>50</v>
      </c>
      <c r="G7" s="36" t="str">
        <f>'#szerokaKadra'!S3</f>
        <v>III.................  14%</v>
      </c>
      <c r="H7" s="37" t="str">
        <f>'#szerokaKadra'!E3</f>
        <v>↗</v>
      </c>
      <c r="I7" s="32" t="s">
        <v>5</v>
      </c>
      <c r="J7" s="33" t="s">
        <v>6</v>
      </c>
    </row>
    <row r="9">
      <c r="B9" s="38" t="s">
        <v>8</v>
      </c>
    </row>
    <row r="12">
      <c r="H12" s="39"/>
    </row>
  </sheetData>
  <mergeCells count="3">
    <mergeCell ref="C3:D3"/>
    <mergeCell ref="C5:D5"/>
    <mergeCell ref="C7:D7"/>
  </mergeCells>
  <conditionalFormatting sqref="J2">
    <cfRule type="expression" dxfId="0" priority="1">
      <formula>"I12 &gt; H12"</formula>
    </cfRule>
  </conditionalFormatting>
  <conditionalFormatting sqref="I3 I5 I7">
    <cfRule type="expression" dxfId="1" priority="2">
      <formula>F3&lt;40</formula>
    </cfRule>
  </conditionalFormatting>
  <conditionalFormatting sqref="I3 I5 I7">
    <cfRule type="expression" dxfId="2" priority="3">
      <formula>F3&lt;60</formula>
    </cfRule>
  </conditionalFormatting>
  <hyperlinks>
    <hyperlink display="Szczegóły i edycja" location="'#2024mistrz'!A1" ref="J3"/>
    <hyperlink display="Szczegóły i edycja" location="'#niespodziankaRozgrywek'!A1" ref="J5"/>
    <hyperlink display="Szczegóły i edycja" location="'#szerokaKadra'!A1" ref="J7"/>
  </hyperlin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4A853"/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4.38"/>
    <col customWidth="1" min="2" max="2" width="2.88"/>
    <col customWidth="1" min="3" max="3" width="51.38"/>
    <col customWidth="1" min="4" max="4" width="15.5"/>
    <col customWidth="1" min="5" max="5" width="4.5"/>
    <col customWidth="1" min="6" max="6" width="19.38"/>
    <col customWidth="1" min="7" max="14" width="8.13"/>
    <col customWidth="1" min="15" max="15" width="7.25"/>
    <col customWidth="1" hidden="1" min="16" max="16" width="5.88"/>
    <col customWidth="1" hidden="1" min="17" max="21" width="6.75"/>
  </cols>
  <sheetData>
    <row r="1" ht="31.5" customHeight="1">
      <c r="A1" s="40"/>
      <c r="B1" s="41" t="s">
        <v>9</v>
      </c>
      <c r="C1" s="42"/>
      <c r="D1" s="43"/>
      <c r="E1" s="43"/>
      <c r="F1" s="44"/>
      <c r="G1" s="45"/>
      <c r="H1" s="45"/>
      <c r="I1" s="45"/>
      <c r="J1" s="45"/>
      <c r="K1" s="45"/>
      <c r="L1" s="45"/>
      <c r="M1" s="45"/>
      <c r="N1" s="45"/>
      <c r="O1" s="46"/>
      <c r="P1" s="46"/>
      <c r="Q1" s="46"/>
      <c r="R1" s="46"/>
      <c r="S1" s="42"/>
      <c r="T1" s="42"/>
      <c r="U1" s="42"/>
    </row>
    <row r="2" ht="23.25" customHeight="1">
      <c r="A2" s="40"/>
      <c r="B2" s="41"/>
      <c r="C2" s="42"/>
      <c r="D2" s="43" t="s">
        <v>10</v>
      </c>
      <c r="E2" s="43" t="s">
        <v>11</v>
      </c>
      <c r="F2" s="44" t="s">
        <v>4</v>
      </c>
      <c r="G2" s="45"/>
      <c r="H2" s="45"/>
      <c r="I2" s="45"/>
      <c r="J2" s="45"/>
      <c r="K2" s="45"/>
      <c r="L2" s="45"/>
      <c r="M2" s="45"/>
      <c r="N2" s="45"/>
      <c r="O2" s="46"/>
      <c r="P2" s="46"/>
      <c r="Q2" s="46"/>
      <c r="R2" s="46"/>
      <c r="S2" s="42"/>
      <c r="T2" s="42"/>
      <c r="U2" s="42"/>
    </row>
    <row r="3" ht="20.25" customHeight="1">
      <c r="A3" s="40"/>
      <c r="B3" s="47" t="s">
        <v>12</v>
      </c>
      <c r="C3" s="48"/>
      <c r="D3" s="49" t="s">
        <v>13</v>
      </c>
      <c r="E3" s="50" t="str">
        <f>ifs(Q3&gt;60, "↗", Q3&gt;40, "→", Q3&gt;=0, "↘")</f>
        <v>↗</v>
      </c>
      <c r="F3" s="51" t="s">
        <v>5</v>
      </c>
      <c r="G3" s="45"/>
      <c r="H3" s="45"/>
      <c r="I3" s="45"/>
      <c r="J3" s="45"/>
      <c r="K3" s="45"/>
      <c r="L3" s="45"/>
      <c r="M3" s="45"/>
      <c r="N3" s="45"/>
      <c r="P3" s="52">
        <f>COUNTIF(B5:B8,"KR*")</f>
        <v>4</v>
      </c>
      <c r="Q3" s="53">
        <f>COUNTIF(E5:E8,"↗")*(100/$P3)  + COUNTIF(E5:E8,"") *(100/$P3/2)</f>
        <v>62.5</v>
      </c>
      <c r="R3" s="54">
        <f>COUNTIF(F5:F8,"będzie osiągnięty")*(100/$P3)  + COUNTIF(F5:F8,"może") *(100/$P3/2) - COUNTIF(F5:F8,"nie masz szans") *(100/$P3/2)</f>
        <v>37.5</v>
      </c>
      <c r="S3" s="54" t="str">
        <f>REPT("I",ceiling(T3*20,1))&amp;REPT(".",floor((1-T3)*20,1))&amp;"  "&amp;CEILING(T3*100,1)&amp;"%"</f>
        <v>IIIIIII.............  33%</v>
      </c>
      <c r="T3" s="55">
        <f>AVERAGE(T5:T8)</f>
        <v>0.3248062016</v>
      </c>
      <c r="U3" s="54"/>
    </row>
    <row r="4" ht="20.25" customHeight="1">
      <c r="B4" s="56"/>
      <c r="C4" s="56"/>
      <c r="D4" s="56"/>
      <c r="E4" s="56"/>
      <c r="F4" s="56"/>
      <c r="G4" s="57" t="s">
        <v>14</v>
      </c>
      <c r="H4" s="57" t="s">
        <v>15</v>
      </c>
      <c r="I4" s="57" t="s">
        <v>16</v>
      </c>
      <c r="J4" s="57">
        <v>18.04</v>
      </c>
      <c r="K4" s="57" t="s">
        <v>17</v>
      </c>
      <c r="L4" s="57" t="s">
        <v>18</v>
      </c>
      <c r="M4" s="57" t="s">
        <v>19</v>
      </c>
      <c r="N4" s="57" t="s">
        <v>20</v>
      </c>
      <c r="O4" s="58"/>
      <c r="P4" s="59" t="s">
        <v>21</v>
      </c>
      <c r="Q4" s="59" t="s">
        <v>22</v>
      </c>
      <c r="R4" s="59" t="s">
        <v>23</v>
      </c>
      <c r="S4" s="59" t="s">
        <v>24</v>
      </c>
      <c r="T4" s="59" t="s">
        <v>25</v>
      </c>
      <c r="U4" s="59" t="s">
        <v>26</v>
      </c>
    </row>
    <row r="5">
      <c r="A5" s="60"/>
      <c r="B5" s="61" t="s">
        <v>27</v>
      </c>
      <c r="C5" s="62" t="s">
        <v>28</v>
      </c>
      <c r="D5" s="63"/>
      <c r="E5" s="64" t="str">
        <f t="shared" ref="E5:E8" si="1">IFs(U5&gt;0,"↗",U5=0, "", U5&lt;0, "↘")</f>
        <v>↘</v>
      </c>
      <c r="F5" s="65" t="s">
        <v>29</v>
      </c>
      <c r="G5" s="66">
        <v>18.0</v>
      </c>
      <c r="H5" s="66">
        <v>12.0</v>
      </c>
      <c r="I5" s="67">
        <v>14.0</v>
      </c>
      <c r="J5" s="68">
        <v>18.0</v>
      </c>
      <c r="K5" s="68"/>
      <c r="L5" s="68"/>
      <c r="M5" s="68"/>
      <c r="N5" s="69">
        <v>1.0</v>
      </c>
      <c r="O5" s="60"/>
      <c r="P5" s="70">
        <f t="shared" ref="P5:P8" si="2">N5-G5</f>
        <v>-17</v>
      </c>
      <c r="Q5" s="71">
        <f t="shared" ref="Q5:Q8" si="3">COUNTA(H5:M5)</f>
        <v>3</v>
      </c>
      <c r="R5" s="70">
        <f t="shared" ref="R5:R8" si="4">if(Q5&gt;0,choose(Q5+1,G5,H5,I5,J5,K5,L5,M5,#REF!,#REF!)-choose(Q5,G5,H5,I5,J5,K5,L5,M5,#REF!,#REF!),0)</f>
        <v>4</v>
      </c>
      <c r="S5" s="72">
        <f t="shared" ref="S5:S8" si="5">if(Q5&gt;0,if(P5=0,1-abs(G5-choose(Q5,H5,I5,J5,K5,L5,M5,#REF!,#REF!))/G5,(choose(Q5,H5,I5,J5,K5,L5,M5,#REF!,#REF!)-G5)/P5),0)</f>
        <v>0</v>
      </c>
      <c r="T5" s="73">
        <f t="shared" ref="T5:T8" si="6">ifs(S5&lt;0,0,S5&lt;1,S5,S5&gt;=1,1)</f>
        <v>0</v>
      </c>
      <c r="U5" s="73">
        <f t="shared" ref="U5:U8" si="7">if(and(P5=0, Q5&gt;0), if(choose(Q5,H5,I5,J5,K5,L5,M5,#REF!,#REF!)=G5,abs(R5), if(choose(Q5,H5,I5,J5,K5,L5,M5,#REF!,#REF!)&gt;G5,R5*-1,R5)), P5*R5)</f>
        <v>-68</v>
      </c>
    </row>
    <row r="6">
      <c r="A6" s="60"/>
      <c r="B6" s="74" t="s">
        <v>30</v>
      </c>
      <c r="C6" s="75" t="s">
        <v>31</v>
      </c>
      <c r="D6" s="76"/>
      <c r="E6" s="77" t="str">
        <f t="shared" si="1"/>
        <v>↗</v>
      </c>
      <c r="F6" s="78" t="s">
        <v>29</v>
      </c>
      <c r="G6" s="79">
        <v>120.0</v>
      </c>
      <c r="H6" s="79">
        <v>120.0</v>
      </c>
      <c r="I6" s="80">
        <v>120.0</v>
      </c>
      <c r="J6" s="81">
        <v>100.0</v>
      </c>
      <c r="K6" s="81"/>
      <c r="L6" s="81"/>
      <c r="M6" s="81"/>
      <c r="N6" s="82">
        <v>34.0</v>
      </c>
      <c r="O6" s="60"/>
      <c r="P6" s="70">
        <f t="shared" si="2"/>
        <v>-86</v>
      </c>
      <c r="Q6" s="71">
        <f t="shared" si="3"/>
        <v>3</v>
      </c>
      <c r="R6" s="70">
        <f t="shared" si="4"/>
        <v>-20</v>
      </c>
      <c r="S6" s="72">
        <f t="shared" si="5"/>
        <v>0.2325581395</v>
      </c>
      <c r="T6" s="73">
        <f t="shared" si="6"/>
        <v>0.2325581395</v>
      </c>
      <c r="U6" s="73">
        <f t="shared" si="7"/>
        <v>1720</v>
      </c>
    </row>
    <row r="7">
      <c r="A7" s="60"/>
      <c r="B7" s="74" t="s">
        <v>32</v>
      </c>
      <c r="C7" s="75" t="s">
        <v>33</v>
      </c>
      <c r="D7" s="76"/>
      <c r="E7" s="83" t="str">
        <f t="shared" si="1"/>
        <v>↗</v>
      </c>
      <c r="F7" s="78" t="s">
        <v>34</v>
      </c>
      <c r="G7" s="84">
        <v>0.0</v>
      </c>
      <c r="H7" s="84">
        <v>2.5</v>
      </c>
      <c r="I7" s="85">
        <v>1.8</v>
      </c>
      <c r="J7" s="86">
        <v>2.0</v>
      </c>
      <c r="K7" s="87"/>
      <c r="L7" s="87"/>
      <c r="M7" s="87"/>
      <c r="N7" s="88">
        <v>1.96</v>
      </c>
      <c r="O7" s="60"/>
      <c r="P7" s="70">
        <f t="shared" si="2"/>
        <v>1.96</v>
      </c>
      <c r="Q7" s="71">
        <f t="shared" si="3"/>
        <v>3</v>
      </c>
      <c r="R7" s="70">
        <f t="shared" si="4"/>
        <v>0.2</v>
      </c>
      <c r="S7" s="72">
        <f t="shared" si="5"/>
        <v>1.020408163</v>
      </c>
      <c r="T7" s="73">
        <f t="shared" si="6"/>
        <v>1</v>
      </c>
      <c r="U7" s="73">
        <f t="shared" si="7"/>
        <v>0.392</v>
      </c>
    </row>
    <row r="8">
      <c r="A8" s="60"/>
      <c r="B8" s="89" t="s">
        <v>35</v>
      </c>
      <c r="C8" s="90" t="s">
        <v>36</v>
      </c>
      <c r="D8" s="91"/>
      <c r="E8" s="92" t="str">
        <f t="shared" si="1"/>
        <v/>
      </c>
      <c r="F8" s="93" t="s">
        <v>37</v>
      </c>
      <c r="G8" s="94">
        <v>5.0</v>
      </c>
      <c r="H8" s="94">
        <v>6.0</v>
      </c>
      <c r="I8" s="95">
        <v>8.0</v>
      </c>
      <c r="J8" s="95">
        <v>8.0</v>
      </c>
      <c r="K8" s="96"/>
      <c r="L8" s="96"/>
      <c r="M8" s="96"/>
      <c r="N8" s="97">
        <v>50.0</v>
      </c>
      <c r="O8" s="60"/>
      <c r="P8" s="70">
        <f t="shared" si="2"/>
        <v>45</v>
      </c>
      <c r="Q8" s="71">
        <f t="shared" si="3"/>
        <v>3</v>
      </c>
      <c r="R8" s="70">
        <f t="shared" si="4"/>
        <v>0</v>
      </c>
      <c r="S8" s="72">
        <f t="shared" si="5"/>
        <v>0.06666666667</v>
      </c>
      <c r="T8" s="73">
        <f t="shared" si="6"/>
        <v>0.06666666667</v>
      </c>
      <c r="U8" s="73">
        <f t="shared" si="7"/>
        <v>0</v>
      </c>
    </row>
    <row r="11">
      <c r="B11" s="38" t="s">
        <v>38</v>
      </c>
    </row>
    <row r="13">
      <c r="D13" s="98"/>
      <c r="F13" s="99"/>
    </row>
  </sheetData>
  <mergeCells count="4">
    <mergeCell ref="B3:C4"/>
    <mergeCell ref="D3:D4"/>
    <mergeCell ref="E3:E4"/>
    <mergeCell ref="F3:F4"/>
  </mergeCells>
  <conditionalFormatting sqref="E3:E4">
    <cfRule type="colorScale" priority="1">
      <colorScale>
        <cfvo type="min"/>
        <cfvo type="max"/>
        <color rgb="FF57BB8A"/>
        <color rgb="FFFFFFFF"/>
      </colorScale>
    </cfRule>
  </conditionalFormatting>
  <conditionalFormatting sqref="F3:F4">
    <cfRule type="expression" dxfId="3" priority="2">
      <formula>R3&lt;40</formula>
    </cfRule>
  </conditionalFormatting>
  <conditionalFormatting sqref="F3:F4">
    <cfRule type="expression" dxfId="2" priority="3">
      <formula>R3&lt;60</formula>
    </cfRule>
  </conditionalFormatting>
  <conditionalFormatting sqref="G5:M8">
    <cfRule type="expression" dxfId="4" priority="4">
      <formula>isblank(H5)</formula>
    </cfRule>
  </conditionalFormatting>
  <dataValidations>
    <dataValidation type="list" allowBlank="1" showErrorMessage="1" sqref="F5:F8">
      <formula1>"będzie osiągnięty,może,nie ma szans"</formula1>
    </dataValidation>
  </dataValidation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4A853"/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4.38"/>
    <col customWidth="1" min="2" max="2" width="2.88"/>
    <col customWidth="1" min="3" max="3" width="60.63"/>
    <col customWidth="1" min="4" max="4" width="15.5"/>
    <col customWidth="1" min="5" max="5" width="4.5"/>
    <col customWidth="1" min="6" max="6" width="19.38"/>
    <col customWidth="1" min="7" max="14" width="8.13"/>
    <col customWidth="1" min="15" max="15" width="7.25"/>
    <col customWidth="1" hidden="1" min="16" max="16" width="5.88"/>
    <col customWidth="1" hidden="1" min="17" max="21" width="6.75"/>
  </cols>
  <sheetData>
    <row r="1" ht="31.5" customHeight="1">
      <c r="A1" s="40"/>
      <c r="B1" s="41" t="s">
        <v>39</v>
      </c>
      <c r="C1" s="42"/>
      <c r="D1" s="43"/>
      <c r="E1" s="43"/>
      <c r="F1" s="44"/>
      <c r="G1" s="45"/>
      <c r="H1" s="45"/>
      <c r="I1" s="45"/>
      <c r="J1" s="45"/>
      <c r="K1" s="45"/>
      <c r="L1" s="45"/>
      <c r="M1" s="45"/>
      <c r="N1" s="45"/>
      <c r="O1" s="46"/>
      <c r="P1" s="46"/>
      <c r="Q1" s="46"/>
      <c r="R1" s="46"/>
      <c r="S1" s="42"/>
      <c r="T1" s="42"/>
      <c r="U1" s="42"/>
    </row>
    <row r="2" ht="23.25" customHeight="1">
      <c r="A2" s="40"/>
      <c r="B2" s="41"/>
      <c r="C2" s="42"/>
      <c r="D2" s="43" t="s">
        <v>10</v>
      </c>
      <c r="E2" s="43" t="s">
        <v>11</v>
      </c>
      <c r="F2" s="44" t="s">
        <v>4</v>
      </c>
      <c r="G2" s="45"/>
      <c r="H2" s="45"/>
      <c r="I2" s="45"/>
      <c r="J2" s="45"/>
      <c r="K2" s="45"/>
      <c r="L2" s="45"/>
      <c r="M2" s="45"/>
      <c r="N2" s="45"/>
      <c r="O2" s="46"/>
      <c r="P2" s="46"/>
      <c r="Q2" s="46"/>
      <c r="R2" s="46"/>
      <c r="S2" s="42"/>
      <c r="T2" s="42"/>
      <c r="U2" s="42"/>
    </row>
    <row r="3" ht="20.25" customHeight="1">
      <c r="A3" s="40"/>
      <c r="B3" s="47" t="s">
        <v>40</v>
      </c>
      <c r="C3" s="48"/>
      <c r="D3" s="49" t="s">
        <v>41</v>
      </c>
      <c r="E3" s="50" t="str">
        <f>ifs(Q3&gt;60, "↗", Q3&gt;40, "→", Q3&gt;=0, "↘")</f>
        <v>↗</v>
      </c>
      <c r="F3" s="51" t="s">
        <v>5</v>
      </c>
      <c r="G3" s="45"/>
      <c r="H3" s="45"/>
      <c r="I3" s="45"/>
      <c r="J3" s="45"/>
      <c r="K3" s="45"/>
      <c r="L3" s="45"/>
      <c r="M3" s="45"/>
      <c r="N3" s="45"/>
      <c r="P3" s="52">
        <f>COUNTIF(B5:B8,"KR*")</f>
        <v>4</v>
      </c>
      <c r="Q3" s="53">
        <f>COUNTIF(E5:E8,"↗")*(100/$P3)  + COUNTIF(E5:E8,"") *(100/$P3/2)</f>
        <v>62.5</v>
      </c>
      <c r="R3" s="54">
        <f>COUNTIF(F5:F8,"będzie osiągnięty")*(100/$P3)  + COUNTIF(F5:F8,"może") *(100/$P3/2) - COUNTIF(F5:F8,"nie masz szans") *(100/$P3/2)</f>
        <v>62.5</v>
      </c>
      <c r="S3" s="54" t="str">
        <f>REPT("I",ceiling(T3*20,1))&amp;REPT(".",floor((1-T3)*20,1))&amp;"  "&amp;CEILING(T3*100,1)&amp;"%"</f>
        <v>IIII................  20%</v>
      </c>
      <c r="T3" s="55">
        <f>AVERAGE(T5:T8)</f>
        <v>0.1982142857</v>
      </c>
      <c r="U3" s="54"/>
    </row>
    <row r="4" ht="20.25" customHeight="1">
      <c r="B4" s="56"/>
      <c r="C4" s="56"/>
      <c r="D4" s="56"/>
      <c r="E4" s="56"/>
      <c r="F4" s="56"/>
      <c r="G4" s="57" t="s">
        <v>14</v>
      </c>
      <c r="H4" s="57" t="s">
        <v>15</v>
      </c>
      <c r="I4" s="57" t="s">
        <v>42</v>
      </c>
      <c r="J4" s="57" t="s">
        <v>43</v>
      </c>
      <c r="K4" s="57" t="s">
        <v>17</v>
      </c>
      <c r="L4" s="57" t="s">
        <v>18</v>
      </c>
      <c r="M4" s="57" t="s">
        <v>19</v>
      </c>
      <c r="N4" s="57" t="s">
        <v>20</v>
      </c>
      <c r="O4" s="58"/>
      <c r="P4" s="59" t="s">
        <v>21</v>
      </c>
      <c r="Q4" s="59" t="s">
        <v>22</v>
      </c>
      <c r="R4" s="59" t="s">
        <v>23</v>
      </c>
      <c r="S4" s="59" t="s">
        <v>24</v>
      </c>
      <c r="T4" s="59" t="s">
        <v>25</v>
      </c>
      <c r="U4" s="59" t="s">
        <v>26</v>
      </c>
    </row>
    <row r="5">
      <c r="A5" s="60"/>
      <c r="B5" s="61" t="s">
        <v>27</v>
      </c>
      <c r="C5" s="100" t="s">
        <v>44</v>
      </c>
      <c r="D5" s="101" t="s">
        <v>41</v>
      </c>
      <c r="E5" s="64" t="str">
        <f t="shared" ref="E5:E8" si="1">IFs(U5&gt;0,"↗",U5=0, "", U5&lt;0, "↘")</f>
        <v>↗</v>
      </c>
      <c r="F5" s="65" t="s">
        <v>37</v>
      </c>
      <c r="G5" s="66">
        <v>10.0</v>
      </c>
      <c r="H5" s="66">
        <v>11.0</v>
      </c>
      <c r="I5" s="67">
        <v>9.0</v>
      </c>
      <c r="J5" s="68"/>
      <c r="K5" s="68"/>
      <c r="L5" s="68"/>
      <c r="M5" s="68"/>
      <c r="N5" s="69">
        <v>3.0</v>
      </c>
      <c r="O5" s="60"/>
      <c r="P5" s="70">
        <f t="shared" ref="P5:P8" si="2">N5-G5</f>
        <v>-7</v>
      </c>
      <c r="Q5" s="71">
        <f t="shared" ref="Q5:Q8" si="3">COUNTA(H5:M5)</f>
        <v>2</v>
      </c>
      <c r="R5" s="70">
        <f t="shared" ref="R5:R8" si="4">if(Q5&gt;0,choose(Q5+1,G5,H5,I5,J5,K5,L5,M5,#REF!,#REF!)-choose(Q5,G5,H5,I5,J5,K5,L5,M5,#REF!,#REF!),0)</f>
        <v>-2</v>
      </c>
      <c r="S5" s="72">
        <f t="shared" ref="S5:S8" si="5">if(Q5&gt;0,if(P5=0,1-abs(G5-choose(Q5,H5,I5,J5,K5,L5,M5,#REF!,#REF!))/G5,(choose(Q5,H5,I5,J5,K5,L5,M5,#REF!,#REF!)-G5)/P5),0)</f>
        <v>0.1428571429</v>
      </c>
      <c r="T5" s="73">
        <f t="shared" ref="T5:T8" si="6">ifs(S5&lt;0,0,S5&lt;1,S5,S5&gt;=1,1)</f>
        <v>0.1428571429</v>
      </c>
      <c r="U5" s="73">
        <f t="shared" ref="U5:U8" si="7">if(and(P5=0, Q5&gt;0), if(choose(Q5,H5,I5,J5,K5,L5,M5,#REF!,#REF!)=G5,abs(R5), if(choose(Q5,H5,I5,J5,K5,L5,M5,#REF!,#REF!)&gt;G5,R5*-1,R5)), P5*R5)</f>
        <v>14</v>
      </c>
    </row>
    <row r="6">
      <c r="A6" s="60"/>
      <c r="B6" s="74" t="s">
        <v>30</v>
      </c>
      <c r="C6" s="102" t="s">
        <v>45</v>
      </c>
      <c r="D6" s="103" t="s">
        <v>46</v>
      </c>
      <c r="E6" s="77" t="str">
        <f t="shared" si="1"/>
        <v/>
      </c>
      <c r="F6" s="78" t="s">
        <v>29</v>
      </c>
      <c r="G6" s="79">
        <v>3.0</v>
      </c>
      <c r="H6" s="79">
        <v>2.0</v>
      </c>
      <c r="I6" s="80">
        <v>2.0</v>
      </c>
      <c r="J6" s="81"/>
      <c r="K6" s="81"/>
      <c r="L6" s="81"/>
      <c r="M6" s="81"/>
      <c r="N6" s="82">
        <v>6.0</v>
      </c>
      <c r="O6" s="60"/>
      <c r="P6" s="70">
        <f t="shared" si="2"/>
        <v>3</v>
      </c>
      <c r="Q6" s="71">
        <f t="shared" si="3"/>
        <v>2</v>
      </c>
      <c r="R6" s="70">
        <f t="shared" si="4"/>
        <v>0</v>
      </c>
      <c r="S6" s="72">
        <f t="shared" si="5"/>
        <v>-0.3333333333</v>
      </c>
      <c r="T6" s="73">
        <f t="shared" si="6"/>
        <v>0</v>
      </c>
      <c r="U6" s="73">
        <f t="shared" si="7"/>
        <v>0</v>
      </c>
    </row>
    <row r="7">
      <c r="A7" s="60"/>
      <c r="B7" s="74" t="s">
        <v>32</v>
      </c>
      <c r="C7" s="102" t="s">
        <v>47</v>
      </c>
      <c r="D7" s="103" t="s">
        <v>48</v>
      </c>
      <c r="E7" s="83" t="str">
        <f t="shared" si="1"/>
        <v>↘</v>
      </c>
      <c r="F7" s="78" t="s">
        <v>34</v>
      </c>
      <c r="G7" s="79">
        <v>2000.0</v>
      </c>
      <c r="H7" s="79">
        <v>4000.0</v>
      </c>
      <c r="I7" s="80">
        <v>3200.0</v>
      </c>
      <c r="J7" s="104"/>
      <c r="K7" s="104"/>
      <c r="L7" s="104"/>
      <c r="M7" s="104"/>
      <c r="N7" s="82">
        <v>10000.0</v>
      </c>
      <c r="O7" s="60"/>
      <c r="P7" s="70">
        <f t="shared" si="2"/>
        <v>8000</v>
      </c>
      <c r="Q7" s="71">
        <f t="shared" si="3"/>
        <v>2</v>
      </c>
      <c r="R7" s="70">
        <f t="shared" si="4"/>
        <v>-800</v>
      </c>
      <c r="S7" s="72">
        <f t="shared" si="5"/>
        <v>0.15</v>
      </c>
      <c r="T7" s="73">
        <f t="shared" si="6"/>
        <v>0.15</v>
      </c>
      <c r="U7" s="73">
        <f t="shared" si="7"/>
        <v>-6400000</v>
      </c>
    </row>
    <row r="8">
      <c r="A8" s="60"/>
      <c r="B8" s="89" t="s">
        <v>35</v>
      </c>
      <c r="C8" s="105" t="s">
        <v>49</v>
      </c>
      <c r="D8" s="106" t="s">
        <v>41</v>
      </c>
      <c r="E8" s="92" t="str">
        <f t="shared" si="1"/>
        <v>↗</v>
      </c>
      <c r="F8" s="93" t="s">
        <v>37</v>
      </c>
      <c r="G8" s="107">
        <v>0.0</v>
      </c>
      <c r="H8" s="107">
        <v>1.0</v>
      </c>
      <c r="I8" s="108">
        <v>2.0</v>
      </c>
      <c r="J8" s="109"/>
      <c r="K8" s="110"/>
      <c r="L8" s="110"/>
      <c r="M8" s="110"/>
      <c r="N8" s="111">
        <v>4.0</v>
      </c>
      <c r="O8" s="60"/>
      <c r="P8" s="70">
        <f t="shared" si="2"/>
        <v>4</v>
      </c>
      <c r="Q8" s="71">
        <f t="shared" si="3"/>
        <v>2</v>
      </c>
      <c r="R8" s="70">
        <f t="shared" si="4"/>
        <v>1</v>
      </c>
      <c r="S8" s="72">
        <f t="shared" si="5"/>
        <v>0.5</v>
      </c>
      <c r="T8" s="73">
        <f t="shared" si="6"/>
        <v>0.5</v>
      </c>
      <c r="U8" s="73">
        <f t="shared" si="7"/>
        <v>4</v>
      </c>
    </row>
    <row r="9">
      <c r="G9" s="112"/>
      <c r="H9" s="112"/>
      <c r="I9" s="112"/>
      <c r="J9" s="112"/>
      <c r="K9" s="112"/>
      <c r="L9" s="112"/>
      <c r="M9" s="112"/>
    </row>
    <row r="11">
      <c r="B11" s="38" t="s">
        <v>38</v>
      </c>
    </row>
    <row r="12">
      <c r="B12" s="38"/>
    </row>
  </sheetData>
  <mergeCells count="4">
    <mergeCell ref="B3:C4"/>
    <mergeCell ref="D3:D4"/>
    <mergeCell ref="E3:E4"/>
    <mergeCell ref="F3:F4"/>
  </mergeCells>
  <conditionalFormatting sqref="G5:M9">
    <cfRule type="expression" dxfId="4" priority="1">
      <formula>isblank(H5)</formula>
    </cfRule>
  </conditionalFormatting>
  <conditionalFormatting sqref="G5:L9">
    <cfRule type="expression" dxfId="5" priority="2">
      <formula>NOT(isblank(H5))</formula>
    </cfRule>
  </conditionalFormatting>
  <conditionalFormatting sqref="E3:E4">
    <cfRule type="colorScale" priority="3">
      <colorScale>
        <cfvo type="min"/>
        <cfvo type="max"/>
        <color rgb="FF57BB8A"/>
        <color rgb="FFFFFFFF"/>
      </colorScale>
    </cfRule>
  </conditionalFormatting>
  <conditionalFormatting sqref="F3:F4">
    <cfRule type="expression" dxfId="3" priority="4">
      <formula>R3&lt;40</formula>
    </cfRule>
  </conditionalFormatting>
  <conditionalFormatting sqref="F3:F4">
    <cfRule type="expression" dxfId="2" priority="5">
      <formula>R3&lt;60</formula>
    </cfRule>
  </conditionalFormatting>
  <dataValidations>
    <dataValidation type="list" allowBlank="1" showErrorMessage="1" sqref="F5:F8">
      <formula1>"będzie osiągnięty,może,nie ma szans"</formula1>
    </dataValidation>
  </dataValidation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4A853"/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4.38"/>
    <col customWidth="1" min="2" max="2" width="2.88"/>
    <col customWidth="1" min="3" max="3" width="51.38"/>
    <col customWidth="1" min="4" max="4" width="15.5"/>
    <col customWidth="1" min="5" max="5" width="4.5"/>
    <col customWidth="1" min="6" max="6" width="19.38"/>
    <col customWidth="1" min="7" max="14" width="8.13"/>
    <col customWidth="1" min="15" max="15" width="7.25"/>
    <col customWidth="1" hidden="1" min="16" max="16" width="5.88"/>
    <col customWidth="1" hidden="1" min="17" max="21" width="6.75"/>
  </cols>
  <sheetData>
    <row r="1" ht="31.5" customHeight="1">
      <c r="A1" s="40"/>
      <c r="B1" s="41" t="s">
        <v>50</v>
      </c>
      <c r="C1" s="42"/>
      <c r="D1" s="43"/>
      <c r="E1" s="43"/>
      <c r="F1" s="44"/>
      <c r="G1" s="45"/>
      <c r="H1" s="45"/>
      <c r="I1" s="45"/>
      <c r="J1" s="45"/>
      <c r="K1" s="45"/>
      <c r="L1" s="45"/>
      <c r="M1" s="45"/>
      <c r="N1" s="45"/>
      <c r="O1" s="46"/>
      <c r="P1" s="46"/>
      <c r="Q1" s="46"/>
      <c r="R1" s="46"/>
      <c r="S1" s="42"/>
      <c r="T1" s="42"/>
      <c r="U1" s="42"/>
    </row>
    <row r="2" ht="23.25" customHeight="1">
      <c r="A2" s="40"/>
      <c r="B2" s="41"/>
      <c r="C2" s="42"/>
      <c r="D2" s="43" t="s">
        <v>10</v>
      </c>
      <c r="E2" s="43" t="s">
        <v>11</v>
      </c>
      <c r="F2" s="44" t="s">
        <v>4</v>
      </c>
      <c r="G2" s="45"/>
      <c r="H2" s="45"/>
      <c r="I2" s="45"/>
      <c r="J2" s="45"/>
      <c r="K2" s="45"/>
      <c r="L2" s="45"/>
      <c r="M2" s="45"/>
      <c r="N2" s="45"/>
      <c r="O2" s="46"/>
      <c r="P2" s="46"/>
      <c r="Q2" s="46"/>
      <c r="R2" s="46"/>
      <c r="S2" s="42"/>
      <c r="T2" s="42"/>
      <c r="U2" s="42"/>
    </row>
    <row r="3" ht="20.25" customHeight="1">
      <c r="A3" s="40"/>
      <c r="B3" s="47" t="s">
        <v>51</v>
      </c>
      <c r="C3" s="48"/>
      <c r="D3" s="49" t="s">
        <v>52</v>
      </c>
      <c r="E3" s="50" t="str">
        <f>ifs(Q3&gt;60, "↗", Q3&gt;40, "→", Q3&gt;=0, "↘")</f>
        <v>↗</v>
      </c>
      <c r="F3" s="51" t="s">
        <v>5</v>
      </c>
      <c r="G3" s="45"/>
      <c r="H3" s="45"/>
      <c r="I3" s="45"/>
      <c r="J3" s="45"/>
      <c r="K3" s="45"/>
      <c r="L3" s="45"/>
      <c r="M3" s="45"/>
      <c r="N3" s="45"/>
      <c r="P3" s="52">
        <f>COUNTIF(B5:B7,"KR*")</f>
        <v>3</v>
      </c>
      <c r="Q3" s="53">
        <f>COUNTIF(E5:E7,"↗")*(100/$P3)  + COUNTIF(E5:E7,"") *(100/$P3/2)</f>
        <v>66.66666667</v>
      </c>
      <c r="R3" s="54">
        <f>COUNTIF(F5:F7,"będzie osiągnięty")*(100/$P3)  + COUNTIF(F5:F7,"może") *(100/$P3/2) - COUNTIF(F5:F7,"nie masz szans") *(100/$P3/2)</f>
        <v>50</v>
      </c>
      <c r="S3" s="54" t="str">
        <f>REPT("I",ceiling(T3*20,1))&amp;REPT(".",floor((1-T3)*20,1))&amp;"  "&amp;CEILING(T3*100,1)&amp;"%"</f>
        <v>III.................  14%</v>
      </c>
      <c r="T3" s="55">
        <f>AVERAGE(T5:T7)</f>
        <v>0.130952381</v>
      </c>
      <c r="U3" s="54"/>
    </row>
    <row r="4" ht="20.25" customHeight="1">
      <c r="B4" s="56"/>
      <c r="C4" s="56"/>
      <c r="D4" s="56"/>
      <c r="E4" s="56"/>
      <c r="F4" s="56"/>
      <c r="G4" s="57" t="s">
        <v>14</v>
      </c>
      <c r="H4" s="57" t="s">
        <v>15</v>
      </c>
      <c r="I4" s="57" t="s">
        <v>42</v>
      </c>
      <c r="J4" s="57" t="s">
        <v>43</v>
      </c>
      <c r="K4" s="57" t="s">
        <v>17</v>
      </c>
      <c r="L4" s="57" t="s">
        <v>18</v>
      </c>
      <c r="M4" s="57" t="s">
        <v>19</v>
      </c>
      <c r="N4" s="57" t="s">
        <v>20</v>
      </c>
      <c r="O4" s="58"/>
      <c r="P4" s="59" t="s">
        <v>21</v>
      </c>
      <c r="Q4" s="59" t="s">
        <v>22</v>
      </c>
      <c r="R4" s="59" t="s">
        <v>23</v>
      </c>
      <c r="S4" s="59" t="s">
        <v>24</v>
      </c>
      <c r="T4" s="59" t="s">
        <v>25</v>
      </c>
      <c r="U4" s="59" t="s">
        <v>26</v>
      </c>
    </row>
    <row r="5">
      <c r="A5" s="60"/>
      <c r="B5" s="61" t="s">
        <v>27</v>
      </c>
      <c r="C5" s="100" t="s">
        <v>53</v>
      </c>
      <c r="D5" s="101" t="s">
        <v>54</v>
      </c>
      <c r="E5" s="64" t="str">
        <f t="shared" ref="E5:E7" si="1">IFs(U5&gt;0,"↗",U5=0, "", U5&lt;0, "↘")</f>
        <v>↗</v>
      </c>
      <c r="F5" s="65" t="s">
        <v>37</v>
      </c>
      <c r="G5" s="66">
        <v>0.0</v>
      </c>
      <c r="H5" s="66">
        <v>0.0</v>
      </c>
      <c r="I5" s="67">
        <v>1.0</v>
      </c>
      <c r="J5" s="68"/>
      <c r="K5" s="68"/>
      <c r="L5" s="68"/>
      <c r="M5" s="68"/>
      <c r="N5" s="69">
        <v>4.0</v>
      </c>
      <c r="O5" s="60"/>
      <c r="P5" s="70">
        <f t="shared" ref="P5:P7" si="2">N5-G5</f>
        <v>4</v>
      </c>
      <c r="Q5" s="71">
        <f t="shared" ref="Q5:Q7" si="3">COUNTA(H5:M5)</f>
        <v>2</v>
      </c>
      <c r="R5" s="70">
        <f t="shared" ref="R5:R7" si="4">if(Q5&gt;0,choose(Q5+1,G5,H5,I5,J5,K5,L5,M5,#REF!,#REF!)-choose(Q5,G5,H5,I5,J5,K5,L5,M5,#REF!,#REF!),0)</f>
        <v>1</v>
      </c>
      <c r="S5" s="72">
        <f t="shared" ref="S5:S7" si="5">if(Q5&gt;0,if(P5=0,1-abs(G5-choose(Q5,H5,I5,J5,K5,L5,M5,#REF!,#REF!))/G5,(choose(Q5,H5,I5,J5,K5,L5,M5,#REF!,#REF!)-G5)/P5),0)</f>
        <v>0.25</v>
      </c>
      <c r="T5" s="73">
        <f t="shared" ref="T5:T7" si="6">ifs(S5&lt;0,0,S5&lt;1,S5,S5&gt;=1,1)</f>
        <v>0.25</v>
      </c>
      <c r="U5" s="73">
        <f t="shared" ref="U5:U7" si="7">if(and(P5=0, Q5&gt;0), if(choose(Q5,H5,I5,J5,K5,L5,M5,#REF!,#REF!)=G5,abs(R5), if(choose(Q5,H5,I5,J5,K5,L5,M5,#REF!,#REF!)&gt;G5,R5*-1,R5)), P5*R5)</f>
        <v>4</v>
      </c>
    </row>
    <row r="6">
      <c r="A6" s="60"/>
      <c r="B6" s="74" t="s">
        <v>30</v>
      </c>
      <c r="C6" s="102" t="s">
        <v>55</v>
      </c>
      <c r="D6" s="103" t="s">
        <v>56</v>
      </c>
      <c r="E6" s="77" t="str">
        <f t="shared" si="1"/>
        <v/>
      </c>
      <c r="F6" s="78" t="s">
        <v>34</v>
      </c>
      <c r="G6" s="113">
        <v>0.0</v>
      </c>
      <c r="H6" s="113">
        <v>0.1</v>
      </c>
      <c r="I6" s="114">
        <v>0.1</v>
      </c>
      <c r="J6" s="115"/>
      <c r="K6" s="115"/>
      <c r="L6" s="115"/>
      <c r="M6" s="115"/>
      <c r="N6" s="116">
        <v>0.7</v>
      </c>
      <c r="O6" s="60"/>
      <c r="P6" s="70">
        <f t="shared" si="2"/>
        <v>0.7</v>
      </c>
      <c r="Q6" s="71">
        <f t="shared" si="3"/>
        <v>2</v>
      </c>
      <c r="R6" s="70">
        <f t="shared" si="4"/>
        <v>0</v>
      </c>
      <c r="S6" s="72">
        <f t="shared" si="5"/>
        <v>0.1428571429</v>
      </c>
      <c r="T6" s="73">
        <f t="shared" si="6"/>
        <v>0.1428571429</v>
      </c>
      <c r="U6" s="73">
        <f t="shared" si="7"/>
        <v>0</v>
      </c>
    </row>
    <row r="7">
      <c r="A7" s="60"/>
      <c r="B7" s="89" t="s">
        <v>32</v>
      </c>
      <c r="C7" s="117" t="s">
        <v>57</v>
      </c>
      <c r="D7" s="118" t="s">
        <v>52</v>
      </c>
      <c r="E7" s="92" t="str">
        <f t="shared" si="1"/>
        <v/>
      </c>
      <c r="F7" s="93" t="s">
        <v>29</v>
      </c>
      <c r="G7" s="107">
        <v>0.0</v>
      </c>
      <c r="H7" s="107">
        <v>0.0</v>
      </c>
      <c r="I7" s="108">
        <v>0.0</v>
      </c>
      <c r="J7" s="109"/>
      <c r="K7" s="110"/>
      <c r="L7" s="110"/>
      <c r="M7" s="110"/>
      <c r="N7" s="111">
        <v>6.0</v>
      </c>
      <c r="O7" s="60"/>
      <c r="P7" s="70">
        <f t="shared" si="2"/>
        <v>6</v>
      </c>
      <c r="Q7" s="71">
        <f t="shared" si="3"/>
        <v>2</v>
      </c>
      <c r="R7" s="70">
        <f t="shared" si="4"/>
        <v>0</v>
      </c>
      <c r="S7" s="72">
        <f t="shared" si="5"/>
        <v>0</v>
      </c>
      <c r="T7" s="73">
        <f t="shared" si="6"/>
        <v>0</v>
      </c>
      <c r="U7" s="73">
        <f t="shared" si="7"/>
        <v>0</v>
      </c>
    </row>
    <row r="8">
      <c r="G8" s="112"/>
      <c r="H8" s="112"/>
      <c r="I8" s="112"/>
      <c r="J8" s="112"/>
      <c r="K8" s="112"/>
      <c r="L8" s="112"/>
      <c r="M8" s="112"/>
    </row>
    <row r="11">
      <c r="B11" s="38"/>
    </row>
  </sheetData>
  <mergeCells count="4">
    <mergeCell ref="B3:C4"/>
    <mergeCell ref="D3:D4"/>
    <mergeCell ref="E3:E4"/>
    <mergeCell ref="F3:F4"/>
  </mergeCells>
  <conditionalFormatting sqref="G5:M8">
    <cfRule type="expression" dxfId="4" priority="1">
      <formula>isblank(H5)</formula>
    </cfRule>
  </conditionalFormatting>
  <conditionalFormatting sqref="G5:L8">
    <cfRule type="expression" dxfId="5" priority="2">
      <formula>NOT(isblank(H5))</formula>
    </cfRule>
  </conditionalFormatting>
  <conditionalFormatting sqref="E3:E4">
    <cfRule type="colorScale" priority="3">
      <colorScale>
        <cfvo type="min"/>
        <cfvo type="max"/>
        <color rgb="FF57BB8A"/>
        <color rgb="FFFFFFFF"/>
      </colorScale>
    </cfRule>
  </conditionalFormatting>
  <conditionalFormatting sqref="F3:F4">
    <cfRule type="expression" dxfId="3" priority="4">
      <formula>R3&lt;40</formula>
    </cfRule>
  </conditionalFormatting>
  <conditionalFormatting sqref="F3:F4">
    <cfRule type="expression" dxfId="2" priority="5">
      <formula>R3&lt;60</formula>
    </cfRule>
  </conditionalFormatting>
  <dataValidations>
    <dataValidation type="list" allowBlank="1" showErrorMessage="1" sqref="F5:F7">
      <formula1>"będzie osiągnięty,może,nie ma szans"</formula1>
    </dataValidation>
  </dataValidation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C78D8"/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4.38"/>
    <col customWidth="1" min="2" max="2" width="2.88"/>
    <col customWidth="1" min="3" max="3" width="51.38"/>
    <col customWidth="1" min="4" max="4" width="15.5"/>
    <col customWidth="1" min="5" max="5" width="5.0"/>
    <col customWidth="1" min="6" max="6" width="19.38"/>
    <col customWidth="1" min="7" max="16" width="8.13"/>
    <col customWidth="1" min="17" max="17" width="7.25"/>
    <col customWidth="1" hidden="1" min="18" max="18" width="5.88"/>
    <col customWidth="1" hidden="1" min="19" max="23" width="6.75"/>
  </cols>
  <sheetData>
    <row r="2">
      <c r="B2" s="41" t="s">
        <v>58</v>
      </c>
    </row>
    <row r="4">
      <c r="B4" s="119" t="s">
        <v>59</v>
      </c>
      <c r="D4" s="119" t="s">
        <v>60</v>
      </c>
    </row>
    <row r="5" ht="88.5" customHeight="1">
      <c r="D5" s="120" t="s">
        <v>61</v>
      </c>
    </row>
    <row r="6">
      <c r="B6" s="121" t="s">
        <v>62</v>
      </c>
    </row>
    <row r="8">
      <c r="B8" s="41" t="s">
        <v>63</v>
      </c>
    </row>
    <row r="9">
      <c r="E9" s="43" t="s">
        <v>64</v>
      </c>
      <c r="F9" s="44" t="s">
        <v>65</v>
      </c>
    </row>
    <row r="10" ht="20.25" customHeight="1">
      <c r="A10" s="40"/>
      <c r="B10" s="47" t="s">
        <v>66</v>
      </c>
      <c r="C10" s="48"/>
      <c r="D10" s="49" t="s">
        <v>67</v>
      </c>
      <c r="E10" s="50" t="str">
        <f>ifs(S10&gt;60, "↗", S10&gt;40, "→", S10&gt;=0, "↘")</f>
        <v>↗</v>
      </c>
      <c r="F10" s="51" t="s">
        <v>5</v>
      </c>
      <c r="G10" s="45"/>
      <c r="H10" s="45"/>
      <c r="I10" s="45"/>
      <c r="J10" s="45"/>
      <c r="K10" s="45"/>
      <c r="L10" s="45"/>
      <c r="M10" s="45"/>
      <c r="N10" s="45"/>
      <c r="O10" s="45"/>
      <c r="P10" s="45"/>
      <c r="R10" s="52">
        <f>COUNTIF(B12:B15,"KR*")</f>
        <v>4</v>
      </c>
      <c r="S10" s="53">
        <f>COUNTIF(E12:E15,"↗")*(100/$R10)  + COUNTIF(E12:E15,"") *(100/$R10/2)</f>
        <v>62.5</v>
      </c>
      <c r="T10" s="54">
        <f>COUNTIF(F12:F15,"will be reached")*(100/$R10)  + COUNTIF(F12:F15,"maybe") *(100/$R10/2) - COUNTIF(F12:F15,"not at all") *(100/$R10/2)</f>
        <v>50</v>
      </c>
      <c r="U10" s="54" t="str">
        <f>REPT("I",ceiling(V10*20,1))&amp;REPT(".",floor((1-V10)*20,1))&amp;"  "&amp;CEILING(V10*100,1)&amp;"%"</f>
        <v>IIIIIII.............  35%</v>
      </c>
      <c r="V10" s="55">
        <f>AVERAGE(V12:V15)</f>
        <v>0.3467261905</v>
      </c>
      <c r="W10" s="54"/>
    </row>
    <row r="11" ht="20.25" customHeight="1">
      <c r="B11" s="56"/>
      <c r="C11" s="56"/>
      <c r="D11" s="56"/>
      <c r="E11" s="56"/>
      <c r="F11" s="56"/>
      <c r="G11" s="57" t="s">
        <v>14</v>
      </c>
      <c r="H11" s="57" t="s">
        <v>68</v>
      </c>
      <c r="I11" s="57" t="s">
        <v>69</v>
      </c>
      <c r="J11" s="57" t="s">
        <v>43</v>
      </c>
      <c r="K11" s="57" t="s">
        <v>17</v>
      </c>
      <c r="L11" s="57" t="s">
        <v>18</v>
      </c>
      <c r="M11" s="57" t="s">
        <v>19</v>
      </c>
      <c r="N11" s="57" t="s">
        <v>70</v>
      </c>
      <c r="O11" s="57" t="s">
        <v>71</v>
      </c>
      <c r="P11" s="57" t="s">
        <v>72</v>
      </c>
      <c r="Q11" s="58"/>
      <c r="R11" s="59" t="s">
        <v>21</v>
      </c>
      <c r="S11" s="59" t="s">
        <v>22</v>
      </c>
      <c r="T11" s="59" t="s">
        <v>23</v>
      </c>
      <c r="U11" s="59" t="s">
        <v>24</v>
      </c>
      <c r="V11" s="59" t="s">
        <v>25</v>
      </c>
      <c r="W11" s="59" t="s">
        <v>26</v>
      </c>
    </row>
    <row r="12">
      <c r="A12" s="60"/>
      <c r="B12" s="61" t="s">
        <v>27</v>
      </c>
      <c r="C12" s="100" t="s">
        <v>73</v>
      </c>
      <c r="D12" s="63"/>
      <c r="E12" s="64" t="str">
        <f t="shared" ref="E12:E15" si="1">IFs(W12&gt;0,"↗",W12=0, "", W12&lt;0, "↘")</f>
        <v>↘</v>
      </c>
      <c r="F12" s="122" t="s">
        <v>74</v>
      </c>
      <c r="G12" s="66">
        <v>10.0</v>
      </c>
      <c r="H12" s="66">
        <v>6.0</v>
      </c>
      <c r="I12" s="67">
        <v>7.0</v>
      </c>
      <c r="J12" s="68"/>
      <c r="K12" s="68"/>
      <c r="L12" s="68"/>
      <c r="M12" s="68"/>
      <c r="N12" s="68"/>
      <c r="O12" s="123"/>
      <c r="P12" s="69">
        <v>3.0</v>
      </c>
      <c r="Q12" s="60"/>
      <c r="R12" s="70">
        <f t="shared" ref="R12:R15" si="2">P12-G12</f>
        <v>-7</v>
      </c>
      <c r="S12" s="71">
        <f t="shared" ref="S12:S15" si="3">COUNTA(H12:O12)</f>
        <v>2</v>
      </c>
      <c r="T12" s="70">
        <f t="shared" ref="T12:T15" si="4">if(S12&gt;0,choose(S12+1,G12,H12,I12,J12,K12,L12,M12,N12,O12)-choose(S12,G12,H12,I12,J12,K12,L12,M12,N12,O12),0)</f>
        <v>1</v>
      </c>
      <c r="U12" s="72">
        <f t="shared" ref="U12:U15" si="5">if(S12&gt;0,if(R12=0,1-abs(G12-choose(S12,H12,I12,J12,K12,L12,M12,N12,O12))/G12,(choose(S12,H12,I12,J12,K12,L12,M12,N12,O12)-G12)/R12),0)</f>
        <v>0.4285714286</v>
      </c>
      <c r="V12" s="73">
        <f t="shared" ref="V12:V15" si="6">ifs(U12&lt;0,0,U12&lt;1,U12,U12&gt;=1,1)</f>
        <v>0.4285714286</v>
      </c>
      <c r="W12" s="73">
        <f t="shared" ref="W12:W15" si="7">if(and(R12=0, S12&gt;0), if(choose(S12,H12,I12,J12,K12,L12,M12,N12,O12)=G12,abs(T12), if(choose(S12,H12,I12,J12,K12,L12,M12,N12,O12)&gt;G12,T12*-1,T12)), R12*T12)</f>
        <v>-7</v>
      </c>
    </row>
    <row r="13">
      <c r="A13" s="60"/>
      <c r="B13" s="74" t="s">
        <v>30</v>
      </c>
      <c r="C13" s="102" t="s">
        <v>75</v>
      </c>
      <c r="D13" s="76"/>
      <c r="E13" s="77" t="str">
        <f t="shared" si="1"/>
        <v>↗</v>
      </c>
      <c r="F13" s="78" t="s">
        <v>76</v>
      </c>
      <c r="G13" s="79">
        <v>3.0</v>
      </c>
      <c r="H13" s="79">
        <v>2.0</v>
      </c>
      <c r="I13" s="80">
        <v>4.0</v>
      </c>
      <c r="J13" s="81"/>
      <c r="K13" s="81"/>
      <c r="L13" s="81"/>
      <c r="M13" s="81"/>
      <c r="N13" s="81"/>
      <c r="O13" s="124"/>
      <c r="P13" s="82">
        <v>6.0</v>
      </c>
      <c r="Q13" s="60"/>
      <c r="R13" s="70">
        <f t="shared" si="2"/>
        <v>3</v>
      </c>
      <c r="S13" s="71">
        <f t="shared" si="3"/>
        <v>2</v>
      </c>
      <c r="T13" s="70">
        <f t="shared" si="4"/>
        <v>2</v>
      </c>
      <c r="U13" s="72">
        <f t="shared" si="5"/>
        <v>0.3333333333</v>
      </c>
      <c r="V13" s="73">
        <f t="shared" si="6"/>
        <v>0.3333333333</v>
      </c>
      <c r="W13" s="73">
        <f t="shared" si="7"/>
        <v>6</v>
      </c>
    </row>
    <row r="14">
      <c r="A14" s="60"/>
      <c r="B14" s="74" t="s">
        <v>32</v>
      </c>
      <c r="C14" s="102" t="s">
        <v>77</v>
      </c>
      <c r="D14" s="76"/>
      <c r="E14" s="83" t="str">
        <f t="shared" si="1"/>
        <v/>
      </c>
      <c r="F14" s="78" t="s">
        <v>78</v>
      </c>
      <c r="G14" s="79">
        <v>2000.0</v>
      </c>
      <c r="H14" s="79">
        <v>3000.0</v>
      </c>
      <c r="I14" s="80">
        <v>3000.0</v>
      </c>
      <c r="J14" s="104"/>
      <c r="K14" s="104"/>
      <c r="L14" s="104"/>
      <c r="M14" s="104"/>
      <c r="N14" s="104"/>
      <c r="O14" s="125"/>
      <c r="P14" s="82">
        <v>10000.0</v>
      </c>
      <c r="Q14" s="60"/>
      <c r="R14" s="70">
        <f t="shared" si="2"/>
        <v>8000</v>
      </c>
      <c r="S14" s="71">
        <f t="shared" si="3"/>
        <v>2</v>
      </c>
      <c r="T14" s="70">
        <f t="shared" si="4"/>
        <v>0</v>
      </c>
      <c r="U14" s="72">
        <f t="shared" si="5"/>
        <v>0.125</v>
      </c>
      <c r="V14" s="73">
        <f t="shared" si="6"/>
        <v>0.125</v>
      </c>
      <c r="W14" s="73">
        <f t="shared" si="7"/>
        <v>0</v>
      </c>
    </row>
    <row r="15">
      <c r="A15" s="60"/>
      <c r="B15" s="126" t="s">
        <v>79</v>
      </c>
      <c r="C15" s="105" t="s">
        <v>80</v>
      </c>
      <c r="D15" s="91"/>
      <c r="E15" s="92" t="str">
        <f t="shared" si="1"/>
        <v>↗</v>
      </c>
      <c r="F15" s="127" t="s">
        <v>76</v>
      </c>
      <c r="G15" s="107">
        <v>0.0</v>
      </c>
      <c r="H15" s="107">
        <v>1.0</v>
      </c>
      <c r="I15" s="108">
        <v>2.0</v>
      </c>
      <c r="J15" s="109"/>
      <c r="K15" s="110"/>
      <c r="L15" s="110"/>
      <c r="M15" s="110"/>
      <c r="N15" s="110"/>
      <c r="O15" s="128"/>
      <c r="P15" s="111">
        <v>4.0</v>
      </c>
      <c r="Q15" s="60"/>
      <c r="R15" s="70">
        <f t="shared" si="2"/>
        <v>4</v>
      </c>
      <c r="S15" s="71">
        <f t="shared" si="3"/>
        <v>2</v>
      </c>
      <c r="T15" s="70">
        <f t="shared" si="4"/>
        <v>1</v>
      </c>
      <c r="U15" s="72">
        <f t="shared" si="5"/>
        <v>0.5</v>
      </c>
      <c r="V15" s="73">
        <f t="shared" si="6"/>
        <v>0.5</v>
      </c>
      <c r="W15" s="73">
        <f t="shared" si="7"/>
        <v>4</v>
      </c>
    </row>
  </sheetData>
  <mergeCells count="4">
    <mergeCell ref="B10:C11"/>
    <mergeCell ref="D10:D11"/>
    <mergeCell ref="E10:E11"/>
    <mergeCell ref="F10:F11"/>
  </mergeCells>
  <conditionalFormatting sqref="E10:E11">
    <cfRule type="colorScale" priority="1">
      <colorScale>
        <cfvo type="min"/>
        <cfvo type="max"/>
        <color rgb="FF57BB8A"/>
        <color rgb="FFFFFFFF"/>
      </colorScale>
    </cfRule>
  </conditionalFormatting>
  <conditionalFormatting sqref="F10:F11">
    <cfRule type="expression" dxfId="3" priority="2">
      <formula>T10&lt;40</formula>
    </cfRule>
  </conditionalFormatting>
  <conditionalFormatting sqref="F10:F11">
    <cfRule type="expression" dxfId="2" priority="3">
      <formula>T10&lt;60</formula>
    </cfRule>
  </conditionalFormatting>
  <conditionalFormatting sqref="G12:N15">
    <cfRule type="expression" dxfId="4" priority="4">
      <formula>isblank(H12)</formula>
    </cfRule>
  </conditionalFormatting>
  <dataValidations>
    <dataValidation type="list" allowBlank="1" showErrorMessage="1" sqref="F12:F15">
      <formula1>"will be reached,maybe,not at all"</formula1>
    </dataValidation>
  </dataValidations>
  <hyperlinks>
    <hyperlink r:id="rId2" ref="D5"/>
  </hyperlinks>
  <drawing r:id="rId3"/>
  <legacy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C78D8"/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4.38"/>
    <col customWidth="1" min="2" max="2" width="2.88"/>
    <col customWidth="1" min="3" max="3" width="51.38"/>
    <col customWidth="1" min="4" max="4" width="15.5"/>
    <col customWidth="1" min="5" max="5" width="4.5"/>
    <col customWidth="1" min="6" max="6" width="19.38"/>
    <col customWidth="1" min="7" max="16" width="8.13"/>
    <col customWidth="1" min="17" max="17" width="7.25"/>
    <col customWidth="1" hidden="1" min="18" max="18" width="5.88"/>
    <col customWidth="1" hidden="1" min="19" max="23" width="6.75"/>
  </cols>
  <sheetData>
    <row r="1" ht="33.75" customHeight="1">
      <c r="A1" s="40"/>
      <c r="B1" s="41" t="s">
        <v>81</v>
      </c>
      <c r="C1" s="42"/>
      <c r="D1" s="43"/>
      <c r="E1" s="43"/>
      <c r="F1" s="44"/>
      <c r="G1" s="45"/>
      <c r="H1" s="45"/>
      <c r="I1" s="45"/>
      <c r="J1" s="45"/>
      <c r="K1" s="45"/>
      <c r="L1" s="45"/>
      <c r="M1" s="45"/>
      <c r="N1" s="45"/>
      <c r="O1" s="45"/>
      <c r="P1" s="45"/>
      <c r="Q1" s="46"/>
      <c r="R1" s="46"/>
      <c r="S1" s="46"/>
      <c r="T1" s="46"/>
      <c r="U1" s="42"/>
      <c r="V1" s="42"/>
      <c r="W1" s="42"/>
    </row>
    <row r="2" ht="23.25" customHeight="1">
      <c r="A2" s="40"/>
      <c r="B2" s="41"/>
      <c r="C2" s="42"/>
      <c r="D2" s="43" t="s">
        <v>1</v>
      </c>
      <c r="E2" s="43" t="s">
        <v>64</v>
      </c>
      <c r="F2" s="44" t="s">
        <v>65</v>
      </c>
      <c r="G2" s="45"/>
      <c r="H2" s="45"/>
      <c r="I2" s="45"/>
      <c r="J2" s="45"/>
      <c r="K2" s="45"/>
      <c r="L2" s="45"/>
      <c r="M2" s="45"/>
      <c r="N2" s="45"/>
      <c r="O2" s="45"/>
      <c r="P2" s="45"/>
      <c r="Q2" s="46"/>
      <c r="R2" s="46"/>
      <c r="S2" s="46"/>
      <c r="T2" s="46"/>
      <c r="U2" s="42"/>
      <c r="V2" s="42"/>
      <c r="W2" s="42"/>
    </row>
    <row r="3" ht="20.25" customHeight="1">
      <c r="A3" s="40"/>
      <c r="B3" s="47" t="s">
        <v>82</v>
      </c>
      <c r="C3" s="48"/>
      <c r="D3" s="49" t="s">
        <v>1</v>
      </c>
      <c r="E3" s="50" t="str">
        <f>ifs(S3&gt;60, "↗", S3&gt;40, "→", S3&gt;=0, "↘")</f>
        <v>→</v>
      </c>
      <c r="F3" s="51" t="s">
        <v>5</v>
      </c>
      <c r="G3" s="45"/>
      <c r="H3" s="45"/>
      <c r="I3" s="45"/>
      <c r="J3" s="45"/>
      <c r="K3" s="45"/>
      <c r="L3" s="45"/>
      <c r="M3" s="45"/>
      <c r="N3" s="45"/>
      <c r="O3" s="45"/>
      <c r="P3" s="45"/>
      <c r="R3" s="52">
        <f>COUNTIF(B5:B9,"KR*")</f>
        <v>5</v>
      </c>
      <c r="S3" s="53">
        <f>COUNTIF(E5:E9,"↗")*(100/$R3)  + COUNTIF(E5:E9,"") *(100/$R3/2)</f>
        <v>50</v>
      </c>
      <c r="T3" s="54">
        <f>COUNTIF(F5:F9,"will be reached")*(100/$R3)  + COUNTIF(F5:F9,"maybe") *(100/$R3/2) - COUNTIF(F5:F9,"not at all") *(100/$R3/2)</f>
        <v>100</v>
      </c>
      <c r="U3" s="54" t="str">
        <f>REPT("I",ceiling(V3*20,1))&amp;REPT(".",floor((1-V3)*20,1))&amp;"  "&amp;CEILING(V3*100,1)&amp;"%"</f>
        <v>....................  0%</v>
      </c>
      <c r="V3" s="55">
        <f>AVERAGE(V5:V9)</f>
        <v>0</v>
      </c>
      <c r="W3" s="54"/>
    </row>
    <row r="4" ht="20.25" customHeight="1">
      <c r="B4" s="56"/>
      <c r="C4" s="56"/>
      <c r="D4" s="56"/>
      <c r="E4" s="56"/>
      <c r="F4" s="56"/>
      <c r="G4" s="57" t="s">
        <v>14</v>
      </c>
      <c r="H4" s="57" t="s">
        <v>68</v>
      </c>
      <c r="I4" s="57" t="s">
        <v>69</v>
      </c>
      <c r="J4" s="57" t="s">
        <v>43</v>
      </c>
      <c r="K4" s="57" t="s">
        <v>17</v>
      </c>
      <c r="L4" s="57" t="s">
        <v>18</v>
      </c>
      <c r="M4" s="57" t="s">
        <v>19</v>
      </c>
      <c r="N4" s="57" t="s">
        <v>70</v>
      </c>
      <c r="O4" s="57" t="s">
        <v>71</v>
      </c>
      <c r="P4" s="57" t="s">
        <v>72</v>
      </c>
      <c r="Q4" s="58"/>
      <c r="R4" s="59" t="s">
        <v>21</v>
      </c>
      <c r="S4" s="59" t="s">
        <v>22</v>
      </c>
      <c r="T4" s="59" t="s">
        <v>23</v>
      </c>
      <c r="U4" s="59" t="s">
        <v>24</v>
      </c>
      <c r="V4" s="59" t="s">
        <v>25</v>
      </c>
      <c r="W4" s="59" t="s">
        <v>26</v>
      </c>
    </row>
    <row r="5">
      <c r="A5" s="60"/>
      <c r="B5" s="61" t="s">
        <v>27</v>
      </c>
      <c r="C5" s="100" t="s">
        <v>83</v>
      </c>
      <c r="D5" s="63"/>
      <c r="E5" s="64" t="str">
        <f t="shared" ref="E5:E9" si="1">IFs(W5&gt;0,"↗",W5=0, "", W5&lt;0, "↘")</f>
        <v/>
      </c>
      <c r="F5" s="65" t="s">
        <v>76</v>
      </c>
      <c r="G5" s="66">
        <v>10.0</v>
      </c>
      <c r="H5" s="66"/>
      <c r="I5" s="67"/>
      <c r="J5" s="68"/>
      <c r="K5" s="68"/>
      <c r="L5" s="68"/>
      <c r="M5" s="68"/>
      <c r="N5" s="68"/>
      <c r="O5" s="123"/>
      <c r="P5" s="69">
        <v>50.0</v>
      </c>
      <c r="Q5" s="60"/>
      <c r="R5" s="70">
        <f t="shared" ref="R5:R9" si="2">P5-G5</f>
        <v>40</v>
      </c>
      <c r="S5" s="71">
        <f t="shared" ref="S5:S9" si="3">COUNTA(H5:O5)</f>
        <v>0</v>
      </c>
      <c r="T5" s="70">
        <f t="shared" ref="T5:T9" si="4">if(S5&gt;0,choose(S5+1,G5,H5,I5,J5,K5,L5,M5,N5,O5)-choose(S5,G5,H5,I5,J5,K5,L5,M5,N5,O5),0)</f>
        <v>0</v>
      </c>
      <c r="U5" s="72">
        <f t="shared" ref="U5:U9" si="5">if(S5&gt;0,if(R5=0,1-abs(G5-choose(S5,H5,I5,J5,K5,L5,M5,N5,O5))/G5,(choose(S5,H5,I5,J5,K5,L5,M5,N5,O5)-G5)/R5),0)</f>
        <v>0</v>
      </c>
      <c r="V5" s="73">
        <f t="shared" ref="V5:V9" si="6">ifs(U5&lt;0,0,U5&lt;1,U5,U5&gt;=1,1)</f>
        <v>0</v>
      </c>
      <c r="W5" s="73">
        <f t="shared" ref="W5:W9" si="7">if(and(R5=0, S5&gt;0), if(choose(S5,H5,I5,J5,K5,L5,M5,N5,O5)=G5,abs(T5), if(choose(S5,H5,I5,J5,K5,L5,M5,N5,O5)&gt;G5,T5*-1,T5)), R5*T5)</f>
        <v>0</v>
      </c>
    </row>
    <row r="6">
      <c r="A6" s="60"/>
      <c r="B6" s="74" t="s">
        <v>30</v>
      </c>
      <c r="C6" s="75" t="s">
        <v>84</v>
      </c>
      <c r="D6" s="76"/>
      <c r="E6" s="77" t="str">
        <f t="shared" si="1"/>
        <v/>
      </c>
      <c r="F6" s="78" t="s">
        <v>76</v>
      </c>
      <c r="G6" s="113">
        <v>1.0</v>
      </c>
      <c r="H6" s="129"/>
      <c r="I6" s="114"/>
      <c r="J6" s="115"/>
      <c r="K6" s="115"/>
      <c r="L6" s="115"/>
      <c r="M6" s="115"/>
      <c r="N6" s="115"/>
      <c r="O6" s="130"/>
      <c r="P6" s="116">
        <v>0.5</v>
      </c>
      <c r="Q6" s="60"/>
      <c r="R6" s="70">
        <f t="shared" si="2"/>
        <v>-0.5</v>
      </c>
      <c r="S6" s="71">
        <f t="shared" si="3"/>
        <v>0</v>
      </c>
      <c r="T6" s="70">
        <f t="shared" si="4"/>
        <v>0</v>
      </c>
      <c r="U6" s="72">
        <f t="shared" si="5"/>
        <v>0</v>
      </c>
      <c r="V6" s="73">
        <f t="shared" si="6"/>
        <v>0</v>
      </c>
      <c r="W6" s="73">
        <f t="shared" si="7"/>
        <v>0</v>
      </c>
    </row>
    <row r="7">
      <c r="A7" s="60"/>
      <c r="B7" s="74" t="s">
        <v>32</v>
      </c>
      <c r="C7" s="75" t="s">
        <v>85</v>
      </c>
      <c r="D7" s="76"/>
      <c r="E7" s="83" t="str">
        <f t="shared" si="1"/>
        <v/>
      </c>
      <c r="F7" s="78" t="s">
        <v>76</v>
      </c>
      <c r="G7" s="131">
        <v>50.0</v>
      </c>
      <c r="H7" s="132"/>
      <c r="I7" s="133"/>
      <c r="J7" s="134"/>
      <c r="K7" s="134"/>
      <c r="L7" s="134"/>
      <c r="M7" s="134"/>
      <c r="N7" s="134"/>
      <c r="O7" s="135"/>
      <c r="P7" s="136">
        <v>0.0</v>
      </c>
      <c r="Q7" s="60"/>
      <c r="R7" s="70">
        <f t="shared" si="2"/>
        <v>-50</v>
      </c>
      <c r="S7" s="71">
        <f t="shared" si="3"/>
        <v>0</v>
      </c>
      <c r="T7" s="70">
        <f t="shared" si="4"/>
        <v>0</v>
      </c>
      <c r="U7" s="72">
        <f t="shared" si="5"/>
        <v>0</v>
      </c>
      <c r="V7" s="73">
        <f t="shared" si="6"/>
        <v>0</v>
      </c>
      <c r="W7" s="73">
        <f t="shared" si="7"/>
        <v>0</v>
      </c>
    </row>
    <row r="8">
      <c r="A8" s="60"/>
      <c r="B8" s="74" t="s">
        <v>35</v>
      </c>
      <c r="C8" s="102" t="s">
        <v>86</v>
      </c>
      <c r="D8" s="76"/>
      <c r="E8" s="77" t="str">
        <f t="shared" si="1"/>
        <v/>
      </c>
      <c r="F8" s="78" t="s">
        <v>76</v>
      </c>
      <c r="G8" s="137">
        <v>0.0</v>
      </c>
      <c r="H8" s="137"/>
      <c r="I8" s="138"/>
      <c r="J8" s="138"/>
      <c r="K8" s="104"/>
      <c r="L8" s="104"/>
      <c r="M8" s="104"/>
      <c r="N8" s="104"/>
      <c r="O8" s="125"/>
      <c r="P8" s="139">
        <v>50.0</v>
      </c>
      <c r="Q8" s="60"/>
      <c r="R8" s="70">
        <f t="shared" si="2"/>
        <v>50</v>
      </c>
      <c r="S8" s="71">
        <f t="shared" si="3"/>
        <v>0</v>
      </c>
      <c r="T8" s="70">
        <f t="shared" si="4"/>
        <v>0</v>
      </c>
      <c r="U8" s="72">
        <f t="shared" si="5"/>
        <v>0</v>
      </c>
      <c r="V8" s="73">
        <f t="shared" si="6"/>
        <v>0</v>
      </c>
      <c r="W8" s="73">
        <f t="shared" si="7"/>
        <v>0</v>
      </c>
    </row>
    <row r="9">
      <c r="A9" s="60"/>
      <c r="B9" s="126" t="s">
        <v>79</v>
      </c>
      <c r="C9" s="105" t="s">
        <v>87</v>
      </c>
      <c r="D9" s="91"/>
      <c r="E9" s="92" t="str">
        <f t="shared" si="1"/>
        <v/>
      </c>
      <c r="F9" s="127" t="s">
        <v>76</v>
      </c>
      <c r="G9" s="140">
        <v>50.0</v>
      </c>
      <c r="H9" s="140"/>
      <c r="I9" s="109"/>
      <c r="J9" s="109"/>
      <c r="K9" s="110"/>
      <c r="L9" s="110"/>
      <c r="M9" s="110"/>
      <c r="N9" s="110"/>
      <c r="O9" s="128"/>
      <c r="P9" s="141">
        <v>50.0</v>
      </c>
      <c r="Q9" s="60"/>
      <c r="R9" s="70">
        <f t="shared" si="2"/>
        <v>0</v>
      </c>
      <c r="S9" s="71">
        <f t="shared" si="3"/>
        <v>0</v>
      </c>
      <c r="T9" s="70">
        <f t="shared" si="4"/>
        <v>0</v>
      </c>
      <c r="U9" s="72">
        <f t="shared" si="5"/>
        <v>0</v>
      </c>
      <c r="V9" s="73">
        <f t="shared" si="6"/>
        <v>0</v>
      </c>
      <c r="W9" s="73">
        <f t="shared" si="7"/>
        <v>0</v>
      </c>
    </row>
    <row r="12">
      <c r="B12" s="38"/>
    </row>
    <row r="14">
      <c r="D14" s="98"/>
      <c r="F14" s="99"/>
    </row>
  </sheetData>
  <mergeCells count="4">
    <mergeCell ref="B3:C4"/>
    <mergeCell ref="D3:D4"/>
    <mergeCell ref="E3:E4"/>
    <mergeCell ref="F3:F4"/>
  </mergeCells>
  <conditionalFormatting sqref="E3:E4">
    <cfRule type="colorScale" priority="1">
      <colorScale>
        <cfvo type="min"/>
        <cfvo type="max"/>
        <color rgb="FF57BB8A"/>
        <color rgb="FFFFFFFF"/>
      </colorScale>
    </cfRule>
  </conditionalFormatting>
  <conditionalFormatting sqref="F3:F4">
    <cfRule type="expression" dxfId="3" priority="2">
      <formula>T3&lt;40</formula>
    </cfRule>
  </conditionalFormatting>
  <conditionalFormatting sqref="F3:F4">
    <cfRule type="expression" dxfId="2" priority="3">
      <formula>T3&lt;60</formula>
    </cfRule>
  </conditionalFormatting>
  <conditionalFormatting sqref="G5:N9">
    <cfRule type="expression" dxfId="4" priority="4">
      <formula>isblank(H5)</formula>
    </cfRule>
  </conditionalFormatting>
  <dataValidations>
    <dataValidation type="list" allowBlank="1" showErrorMessage="1" sqref="F5:F9">
      <formula1>"will be reached,maybe,not at all"</formula1>
    </dataValidation>
  </dataValidations>
  <drawing r:id="rId2"/>
  <legacyDrawing r:id="rId3"/>
</worksheet>
</file>